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3395" windowHeight="6855" tabRatio="743" activeTab="5"/>
  </bookViews>
  <sheets>
    <sheet name="2016" sheetId="1" r:id="rId1"/>
    <sheet name="con_flussi_low" sheetId="2" r:id="rId2"/>
    <sheet name="con_flussi_high" sheetId="9" r:id="rId3"/>
    <sheet name="attivazioni per età" sheetId="6" r:id="rId4"/>
    <sheet name="cessazioni per età" sheetId="7" r:id="rId5"/>
    <sheet name="attivazioni per tipologia" sheetId="4" r:id="rId6"/>
  </sheets>
  <calcPr calcId="145621"/>
</workbook>
</file>

<file path=xl/calcChain.xml><?xml version="1.0" encoding="utf-8"?>
<calcChain xmlns="http://schemas.openxmlformats.org/spreadsheetml/2006/main">
  <c r="S10" i="1" l="1"/>
  <c r="P84" i="7"/>
  <c r="Q62" i="4" l="1"/>
  <c r="Q57" i="4"/>
  <c r="Q52" i="4"/>
  <c r="C62" i="4"/>
  <c r="C57" i="4"/>
  <c r="C52" i="4"/>
  <c r="M99" i="7" l="1"/>
  <c r="M98" i="7"/>
  <c r="M92" i="7"/>
  <c r="M91" i="7"/>
  <c r="M85" i="7"/>
  <c r="M84" i="7"/>
  <c r="M78" i="7"/>
  <c r="M77" i="7"/>
  <c r="M71" i="7"/>
  <c r="M70" i="7"/>
  <c r="M64" i="7"/>
  <c r="P85" i="7" s="1"/>
  <c r="Q85" i="7" s="1"/>
  <c r="M63" i="7"/>
  <c r="M57" i="7"/>
  <c r="M56" i="7"/>
  <c r="M50" i="7"/>
  <c r="M49" i="7"/>
  <c r="M43" i="7"/>
  <c r="M42" i="7"/>
  <c r="M36" i="7"/>
  <c r="M35" i="7"/>
  <c r="M29" i="7"/>
  <c r="M28" i="7"/>
  <c r="M22" i="7"/>
  <c r="M21" i="7"/>
  <c r="M15" i="7"/>
  <c r="M14" i="7"/>
  <c r="M8" i="7"/>
  <c r="P29" i="7" s="1"/>
  <c r="M7" i="7"/>
  <c r="P85" i="6"/>
  <c r="Q85" i="6" s="1"/>
  <c r="P84" i="6"/>
  <c r="Q84" i="6" s="1"/>
  <c r="P57" i="6"/>
  <c r="Q57" i="6" s="1"/>
  <c r="P56" i="6"/>
  <c r="Q56" i="6" s="1"/>
  <c r="P29" i="6"/>
  <c r="P105" i="6" s="1"/>
  <c r="P28" i="6"/>
  <c r="P104" i="6" s="1"/>
  <c r="M99" i="6"/>
  <c r="M98" i="6"/>
  <c r="M92" i="6"/>
  <c r="M91" i="6"/>
  <c r="M85" i="6"/>
  <c r="M84" i="6"/>
  <c r="M78" i="6"/>
  <c r="M77" i="6"/>
  <c r="M71" i="6"/>
  <c r="M70" i="6"/>
  <c r="M64" i="6"/>
  <c r="M63" i="6"/>
  <c r="M57" i="6"/>
  <c r="M56" i="6"/>
  <c r="M50" i="6"/>
  <c r="M49" i="6"/>
  <c r="M43" i="6"/>
  <c r="M42" i="6"/>
  <c r="M36" i="6"/>
  <c r="M35" i="6"/>
  <c r="M29" i="6"/>
  <c r="M28" i="6"/>
  <c r="M22" i="6"/>
  <c r="M21" i="6"/>
  <c r="M15" i="6"/>
  <c r="M14" i="6"/>
  <c r="M8" i="6"/>
  <c r="M7" i="6"/>
  <c r="Q29" i="7" l="1"/>
  <c r="Q28" i="6"/>
  <c r="Q29" i="6"/>
  <c r="P57" i="7"/>
  <c r="Q57" i="7" s="1"/>
  <c r="P28" i="7"/>
  <c r="P56" i="7"/>
  <c r="Q56" i="7" s="1"/>
  <c r="Q84" i="7"/>
  <c r="P105" i="7" l="1"/>
  <c r="P110" i="6" s="1"/>
  <c r="P115" i="6" s="1"/>
  <c r="S115" i="6" s="1"/>
  <c r="Q28" i="7"/>
  <c r="Q104" i="7" s="1"/>
  <c r="P104" i="7"/>
  <c r="P109" i="6" s="1"/>
  <c r="P114" i="6" s="1"/>
  <c r="Q105" i="7"/>
  <c r="R115" i="6"/>
  <c r="K62" i="4"/>
  <c r="K57" i="4"/>
  <c r="K52" i="4"/>
  <c r="G62" i="4"/>
  <c r="G57" i="4"/>
  <c r="G52" i="4"/>
  <c r="B62" i="4"/>
  <c r="B57" i="4"/>
  <c r="B52" i="4"/>
  <c r="R114" i="6" l="1"/>
  <c r="S114" i="6"/>
  <c r="B29" i="1"/>
  <c r="B30" i="1"/>
  <c r="B28" i="1"/>
  <c r="B23" i="1"/>
  <c r="B24" i="1"/>
  <c r="B22" i="1"/>
  <c r="B17" i="1"/>
  <c r="B18" i="1"/>
  <c r="B16" i="1"/>
  <c r="AH10" i="1"/>
  <c r="AE10" i="1"/>
  <c r="AB10" i="1"/>
  <c r="V10" i="1"/>
  <c r="Y10" i="1"/>
  <c r="F29" i="1"/>
  <c r="F30" i="1"/>
  <c r="F28" i="1"/>
  <c r="F23" i="1"/>
  <c r="F24" i="1"/>
  <c r="F22" i="1"/>
  <c r="F17" i="1"/>
  <c r="F18" i="1"/>
  <c r="F16" i="1"/>
  <c r="C29" i="1"/>
  <c r="D29" i="1"/>
  <c r="E29" i="1"/>
  <c r="C30" i="1"/>
  <c r="D30" i="1"/>
  <c r="E30" i="1"/>
  <c r="E28" i="1"/>
  <c r="D28" i="1"/>
  <c r="C28" i="1"/>
  <c r="C23" i="1"/>
  <c r="D23" i="1"/>
  <c r="E23" i="1"/>
  <c r="C24" i="1"/>
  <c r="D24" i="1"/>
  <c r="E24" i="1"/>
  <c r="E22" i="1"/>
  <c r="D22" i="1"/>
  <c r="C22" i="1"/>
  <c r="C17" i="1"/>
  <c r="C41" i="1" s="1"/>
  <c r="C47" i="1" s="1"/>
  <c r="D17" i="1"/>
  <c r="E17" i="1"/>
  <c r="E41" i="1" s="1"/>
  <c r="E47" i="1" s="1"/>
  <c r="C18" i="1"/>
  <c r="D18" i="1"/>
  <c r="D42" i="1" s="1"/>
  <c r="D48" i="1" s="1"/>
  <c r="E18" i="1"/>
  <c r="E16" i="1"/>
  <c r="E40" i="1" s="1"/>
  <c r="E46" i="1" s="1"/>
  <c r="D16" i="1"/>
  <c r="C16" i="1"/>
  <c r="C19" i="1" l="1"/>
  <c r="D34" i="1"/>
  <c r="E36" i="1"/>
  <c r="D35" i="1"/>
  <c r="F19" i="1"/>
  <c r="F34" i="1"/>
  <c r="F35" i="1"/>
  <c r="F40" i="1"/>
  <c r="F46" i="1" s="1"/>
  <c r="D19" i="1"/>
  <c r="C25" i="1"/>
  <c r="E25" i="1"/>
  <c r="D36" i="1"/>
  <c r="D55" i="1" s="1"/>
  <c r="E35" i="1"/>
  <c r="E54" i="1" s="1"/>
  <c r="E60" i="1" s="1"/>
  <c r="C35" i="1"/>
  <c r="C54" i="1" s="1"/>
  <c r="C60" i="1" s="1"/>
  <c r="D40" i="1"/>
  <c r="D46" i="1" s="1"/>
  <c r="E31" i="1"/>
  <c r="C42" i="1"/>
  <c r="C48" i="1" s="1"/>
  <c r="D41" i="1"/>
  <c r="D47" i="1" s="1"/>
  <c r="F36" i="1"/>
  <c r="F41" i="1"/>
  <c r="F47" i="1" s="1"/>
  <c r="B34" i="1"/>
  <c r="C36" i="1"/>
  <c r="F42" i="1"/>
  <c r="F48" i="1" s="1"/>
  <c r="B40" i="1"/>
  <c r="B46" i="1" s="1"/>
  <c r="E19" i="1"/>
  <c r="E37" i="1" s="1"/>
  <c r="C31" i="1"/>
  <c r="C40" i="1"/>
  <c r="C46" i="1" s="1"/>
  <c r="D31" i="1"/>
  <c r="C34" i="1"/>
  <c r="C53" i="1" s="1"/>
  <c r="E34" i="1"/>
  <c r="E53" i="1" s="1"/>
  <c r="E42" i="1"/>
  <c r="E48" i="1" s="1"/>
  <c r="E55" i="1" s="1"/>
  <c r="C37" i="1"/>
  <c r="F25" i="1"/>
  <c r="F37" i="1" s="1"/>
  <c r="F31" i="1"/>
  <c r="F43" i="1" s="1"/>
  <c r="F49" i="1" s="1"/>
  <c r="B25" i="1"/>
  <c r="B19" i="1"/>
  <c r="B36" i="1"/>
  <c r="B31" i="1"/>
  <c r="B42" i="1"/>
  <c r="B48" i="1" s="1"/>
  <c r="B35" i="1"/>
  <c r="B41" i="1"/>
  <c r="B47" i="1" s="1"/>
  <c r="D25" i="1"/>
  <c r="C56" i="1" l="1"/>
  <c r="C43" i="1"/>
  <c r="C49" i="1" s="1"/>
  <c r="C55" i="1"/>
  <c r="F54" i="1"/>
  <c r="F60" i="1" s="1"/>
  <c r="F53" i="1"/>
  <c r="D53" i="1"/>
  <c r="D37" i="1"/>
  <c r="B54" i="1"/>
  <c r="B10" i="9" s="1"/>
  <c r="D43" i="1"/>
  <c r="D49" i="1" s="1"/>
  <c r="D54" i="1"/>
  <c r="F59" i="1"/>
  <c r="D59" i="1"/>
  <c r="B59" i="1"/>
  <c r="B60" i="1"/>
  <c r="B62" i="1" s="1"/>
  <c r="B43" i="1"/>
  <c r="B49" i="1" s="1"/>
  <c r="C59" i="1"/>
  <c r="C62" i="1"/>
  <c r="B55" i="1"/>
  <c r="F56" i="1"/>
  <c r="B53" i="1"/>
  <c r="F55" i="1"/>
  <c r="E59" i="1"/>
  <c r="E43" i="1"/>
  <c r="E49" i="1" s="1"/>
  <c r="E56" i="1" s="1"/>
  <c r="B37" i="1"/>
  <c r="B10" i="2"/>
  <c r="E62" i="1"/>
  <c r="F62" i="1"/>
  <c r="C61" i="1"/>
  <c r="D10" i="2"/>
  <c r="I19" i="2" s="1"/>
  <c r="I21" i="2" s="1"/>
  <c r="D56" i="1" l="1"/>
  <c r="D10" i="9"/>
  <c r="D60" i="1"/>
  <c r="D62" i="1" s="1"/>
  <c r="J45" i="9"/>
  <c r="D18" i="9"/>
  <c r="D20" i="9" s="1"/>
  <c r="H18" i="9"/>
  <c r="H20" i="9" s="1"/>
  <c r="B19" i="9"/>
  <c r="B21" i="9" s="1"/>
  <c r="F19" i="9"/>
  <c r="F21" i="9" s="1"/>
  <c r="J19" i="9"/>
  <c r="J21" i="9" s="1"/>
  <c r="D44" i="9"/>
  <c r="H44" i="9"/>
  <c r="B45" i="9"/>
  <c r="F45" i="9"/>
  <c r="B18" i="9"/>
  <c r="B20" i="9" s="1"/>
  <c r="F18" i="9"/>
  <c r="F20" i="9" s="1"/>
  <c r="F22" i="9" s="1"/>
  <c r="J18" i="9"/>
  <c r="J20" i="9" s="1"/>
  <c r="D19" i="9"/>
  <c r="D21" i="9" s="1"/>
  <c r="H19" i="9"/>
  <c r="H21" i="9" s="1"/>
  <c r="B44" i="9"/>
  <c r="F44" i="9"/>
  <c r="J44" i="9"/>
  <c r="D45" i="9"/>
  <c r="H45" i="9"/>
  <c r="K45" i="2"/>
  <c r="I45" i="2"/>
  <c r="G45" i="2"/>
  <c r="E45" i="2"/>
  <c r="C44" i="2"/>
  <c r="K18" i="2"/>
  <c r="I18" i="2"/>
  <c r="G18" i="2"/>
  <c r="E18" i="2"/>
  <c r="K44" i="2"/>
  <c r="I44" i="2"/>
  <c r="G44" i="2"/>
  <c r="E44" i="2"/>
  <c r="C45" i="2"/>
  <c r="K19" i="2"/>
  <c r="K21" i="2" s="1"/>
  <c r="G19" i="2"/>
  <c r="G21" i="2" s="1"/>
  <c r="E19" i="2"/>
  <c r="E21" i="2" s="1"/>
  <c r="J45" i="2"/>
  <c r="H45" i="2"/>
  <c r="F45" i="2"/>
  <c r="D45" i="2"/>
  <c r="B45" i="2"/>
  <c r="J18" i="2"/>
  <c r="H18" i="2"/>
  <c r="F18" i="2"/>
  <c r="D18" i="2"/>
  <c r="J44" i="2"/>
  <c r="H44" i="2"/>
  <c r="F44" i="2"/>
  <c r="D44" i="2"/>
  <c r="B44" i="2"/>
  <c r="J19" i="2"/>
  <c r="J21" i="2" s="1"/>
  <c r="H19" i="2"/>
  <c r="H21" i="2" s="1"/>
  <c r="F19" i="2"/>
  <c r="F21" i="2" s="1"/>
  <c r="D19" i="2"/>
  <c r="D21" i="2" s="1"/>
  <c r="B18" i="2"/>
  <c r="B19" i="2"/>
  <c r="B21" i="2" s="1"/>
  <c r="C19" i="2"/>
  <c r="C21" i="2" s="1"/>
  <c r="C18" i="2"/>
  <c r="B61" i="1"/>
  <c r="B63" i="1" s="1"/>
  <c r="B56" i="1"/>
  <c r="C63" i="1"/>
  <c r="D61" i="1"/>
  <c r="D63" i="1" s="1"/>
  <c r="F61" i="1"/>
  <c r="F63" i="1" s="1"/>
  <c r="E61" i="1"/>
  <c r="E63" i="1" s="1"/>
  <c r="D47" i="9" l="1"/>
  <c r="D52" i="9"/>
  <c r="F51" i="9"/>
  <c r="F46" i="9"/>
  <c r="J22" i="9"/>
  <c r="B22" i="9"/>
  <c r="B52" i="9"/>
  <c r="B47" i="9"/>
  <c r="D51" i="9"/>
  <c r="D46" i="9"/>
  <c r="D48" i="9"/>
  <c r="H22" i="9"/>
  <c r="J47" i="9"/>
  <c r="J52" i="9"/>
  <c r="I19" i="9"/>
  <c r="I21" i="9" s="1"/>
  <c r="E45" i="9"/>
  <c r="I45" i="9"/>
  <c r="C45" i="9"/>
  <c r="E18" i="9"/>
  <c r="E20" i="9" s="1"/>
  <c r="E22" i="9" s="1"/>
  <c r="C19" i="9"/>
  <c r="C21" i="9" s="1"/>
  <c r="K19" i="9"/>
  <c r="K21" i="9" s="1"/>
  <c r="G44" i="9"/>
  <c r="G18" i="9"/>
  <c r="G20" i="9" s="1"/>
  <c r="E19" i="9"/>
  <c r="E21" i="9" s="1"/>
  <c r="E44" i="9"/>
  <c r="K45" i="9"/>
  <c r="I44" i="9"/>
  <c r="G45" i="9"/>
  <c r="K44" i="9"/>
  <c r="I18" i="9"/>
  <c r="I20" i="9" s="1"/>
  <c r="G19" i="9"/>
  <c r="G21" i="9" s="1"/>
  <c r="C44" i="9"/>
  <c r="C18" i="9"/>
  <c r="C20" i="9" s="1"/>
  <c r="C22" i="9" s="1"/>
  <c r="K18" i="9"/>
  <c r="K20" i="9" s="1"/>
  <c r="H52" i="9"/>
  <c r="H47" i="9"/>
  <c r="J46" i="9"/>
  <c r="J48" i="9" s="1"/>
  <c r="J51" i="9"/>
  <c r="B46" i="9"/>
  <c r="B51" i="9"/>
  <c r="B48" i="9"/>
  <c r="F52" i="9"/>
  <c r="F47" i="9"/>
  <c r="H51" i="9"/>
  <c r="H46" i="9"/>
  <c r="H48" i="9" s="1"/>
  <c r="D22" i="9"/>
  <c r="C20" i="2"/>
  <c r="C22" i="2" s="1"/>
  <c r="B20" i="2"/>
  <c r="B22" i="2" s="1"/>
  <c r="D20" i="2"/>
  <c r="D22" i="2" s="1"/>
  <c r="H20" i="2"/>
  <c r="H22" i="2" s="1"/>
  <c r="G20" i="2"/>
  <c r="G22" i="2" s="1"/>
  <c r="K20" i="2"/>
  <c r="K22" i="2" s="1"/>
  <c r="F20" i="2"/>
  <c r="F22" i="2" s="1"/>
  <c r="J20" i="2"/>
  <c r="J22" i="2" s="1"/>
  <c r="E20" i="2"/>
  <c r="E22" i="2" s="1"/>
  <c r="I20" i="2"/>
  <c r="I22" i="2" s="1"/>
  <c r="B46" i="2"/>
  <c r="B51" i="2"/>
  <c r="F51" i="2"/>
  <c r="F46" i="2"/>
  <c r="J51" i="2"/>
  <c r="J46" i="2"/>
  <c r="D47" i="2"/>
  <c r="D52" i="2"/>
  <c r="H52" i="2"/>
  <c r="H47" i="2"/>
  <c r="C52" i="2"/>
  <c r="C47" i="2"/>
  <c r="G51" i="2"/>
  <c r="G46" i="2"/>
  <c r="K46" i="2"/>
  <c r="K51" i="2"/>
  <c r="E47" i="2"/>
  <c r="E52" i="2"/>
  <c r="I52" i="2"/>
  <c r="I47" i="2"/>
  <c r="D46" i="2"/>
  <c r="D51" i="2"/>
  <c r="D48" i="2"/>
  <c r="H46" i="2"/>
  <c r="H51" i="2"/>
  <c r="H48" i="2"/>
  <c r="B52" i="2"/>
  <c r="B47" i="2"/>
  <c r="F47" i="2"/>
  <c r="F52" i="2"/>
  <c r="J52" i="2"/>
  <c r="J47" i="2"/>
  <c r="E51" i="2"/>
  <c r="E46" i="2"/>
  <c r="I46" i="2"/>
  <c r="I51" i="2"/>
  <c r="C51" i="2"/>
  <c r="C46" i="2"/>
  <c r="G52" i="2"/>
  <c r="G47" i="2"/>
  <c r="K52" i="2"/>
  <c r="K47" i="2"/>
  <c r="H59" i="9" l="1"/>
  <c r="H54" i="9"/>
  <c r="K46" i="9"/>
  <c r="K51" i="9"/>
  <c r="H53" i="9"/>
  <c r="H58" i="9"/>
  <c r="H55" i="9"/>
  <c r="F54" i="9"/>
  <c r="F59" i="9"/>
  <c r="B58" i="9"/>
  <c r="B53" i="9"/>
  <c r="J58" i="9"/>
  <c r="J53" i="9"/>
  <c r="K22" i="9"/>
  <c r="C51" i="9"/>
  <c r="C46" i="9"/>
  <c r="I22" i="9"/>
  <c r="G47" i="9"/>
  <c r="G52" i="9"/>
  <c r="K47" i="9"/>
  <c r="K52" i="9"/>
  <c r="G46" i="9"/>
  <c r="G51" i="9"/>
  <c r="G48" i="9"/>
  <c r="C52" i="9"/>
  <c r="C47" i="9"/>
  <c r="C48" i="9" s="1"/>
  <c r="E52" i="9"/>
  <c r="E47" i="9"/>
  <c r="J54" i="9"/>
  <c r="J59" i="9"/>
  <c r="F48" i="9"/>
  <c r="D59" i="9"/>
  <c r="D54" i="9"/>
  <c r="D55" i="9" s="1"/>
  <c r="I46" i="9"/>
  <c r="I51" i="9"/>
  <c r="E51" i="9"/>
  <c r="E46" i="9"/>
  <c r="G22" i="9"/>
  <c r="I52" i="9"/>
  <c r="I47" i="9"/>
  <c r="I48" i="9" s="1"/>
  <c r="D53" i="9"/>
  <c r="D58" i="9"/>
  <c r="B54" i="9"/>
  <c r="B55" i="9" s="1"/>
  <c r="B59" i="9"/>
  <c r="F58" i="9"/>
  <c r="F53" i="9"/>
  <c r="F55" i="9" s="1"/>
  <c r="K48" i="2"/>
  <c r="I48" i="2"/>
  <c r="C48" i="2"/>
  <c r="E48" i="2"/>
  <c r="K54" i="2"/>
  <c r="K59" i="2"/>
  <c r="G54" i="2"/>
  <c r="G59" i="2"/>
  <c r="C58" i="2"/>
  <c r="C53" i="2"/>
  <c r="I58" i="2"/>
  <c r="I53" i="2"/>
  <c r="F54" i="2"/>
  <c r="F59" i="2"/>
  <c r="D58" i="2"/>
  <c r="D53" i="2"/>
  <c r="E54" i="2"/>
  <c r="E59" i="2"/>
  <c r="K58" i="2"/>
  <c r="K53" i="2"/>
  <c r="G48" i="2"/>
  <c r="D54" i="2"/>
  <c r="D59" i="2"/>
  <c r="J48" i="2"/>
  <c r="F48" i="2"/>
  <c r="B58" i="2"/>
  <c r="B53" i="2"/>
  <c r="E58" i="2"/>
  <c r="E53" i="2"/>
  <c r="J54" i="2"/>
  <c r="J59" i="2"/>
  <c r="B54" i="2"/>
  <c r="B59" i="2"/>
  <c r="H58" i="2"/>
  <c r="H53" i="2"/>
  <c r="I54" i="2"/>
  <c r="I59" i="2"/>
  <c r="G58" i="2"/>
  <c r="G53" i="2"/>
  <c r="G55" i="2" s="1"/>
  <c r="C54" i="2"/>
  <c r="C59" i="2"/>
  <c r="H54" i="2"/>
  <c r="H59" i="2"/>
  <c r="J58" i="2"/>
  <c r="J53" i="2"/>
  <c r="F58" i="2"/>
  <c r="F53" i="2"/>
  <c r="F55" i="2" s="1"/>
  <c r="B48" i="2"/>
  <c r="K48" i="9" l="1"/>
  <c r="F60" i="9"/>
  <c r="F65" i="9"/>
  <c r="F67" i="9" s="1"/>
  <c r="D65" i="9"/>
  <c r="D67" i="9" s="1"/>
  <c r="D60" i="9"/>
  <c r="D62" i="9" s="1"/>
  <c r="E58" i="9"/>
  <c r="E53" i="9"/>
  <c r="I58" i="9"/>
  <c r="I53" i="9"/>
  <c r="E59" i="9"/>
  <c r="E54" i="9"/>
  <c r="C59" i="9"/>
  <c r="C54" i="9"/>
  <c r="G58" i="9"/>
  <c r="G53" i="9"/>
  <c r="K59" i="9"/>
  <c r="K54" i="9"/>
  <c r="G59" i="9"/>
  <c r="G54" i="9"/>
  <c r="J60" i="9"/>
  <c r="J65" i="9"/>
  <c r="J67" i="9" s="1"/>
  <c r="F66" i="9"/>
  <c r="F68" i="9" s="1"/>
  <c r="F61" i="9"/>
  <c r="F62" i="9" s="1"/>
  <c r="K58" i="9"/>
  <c r="K53" i="9"/>
  <c r="K55" i="9" s="1"/>
  <c r="B66" i="9"/>
  <c r="B68" i="9" s="1"/>
  <c r="B61" i="9"/>
  <c r="B62" i="9" s="1"/>
  <c r="I59" i="9"/>
  <c r="I54" i="9"/>
  <c r="I55" i="9" s="1"/>
  <c r="D61" i="9"/>
  <c r="D66" i="9"/>
  <c r="D68" i="9" s="1"/>
  <c r="J66" i="9"/>
  <c r="J68" i="9" s="1"/>
  <c r="J61" i="9"/>
  <c r="E48" i="9"/>
  <c r="C58" i="9"/>
  <c r="C53" i="9"/>
  <c r="J55" i="9"/>
  <c r="B60" i="9"/>
  <c r="B65" i="9"/>
  <c r="B67" i="9" s="1"/>
  <c r="B69" i="9" s="1"/>
  <c r="H65" i="9"/>
  <c r="H67" i="9" s="1"/>
  <c r="H60" i="9"/>
  <c r="H62" i="9"/>
  <c r="H61" i="9"/>
  <c r="H66" i="9"/>
  <c r="H68" i="9" s="1"/>
  <c r="K55" i="2"/>
  <c r="J55" i="2"/>
  <c r="D55" i="2"/>
  <c r="C55" i="2"/>
  <c r="H55" i="2"/>
  <c r="F65" i="2"/>
  <c r="F67" i="2" s="1"/>
  <c r="F60" i="2"/>
  <c r="I61" i="2"/>
  <c r="I66" i="2"/>
  <c r="I68" i="2" s="1"/>
  <c r="H61" i="2"/>
  <c r="H66" i="2"/>
  <c r="H68" i="2" s="1"/>
  <c r="C61" i="2"/>
  <c r="C66" i="2"/>
  <c r="C68" i="2" s="1"/>
  <c r="G65" i="2"/>
  <c r="G60" i="2"/>
  <c r="B61" i="2"/>
  <c r="B66" i="2"/>
  <c r="B68" i="2" s="1"/>
  <c r="J61" i="2"/>
  <c r="J66" i="2"/>
  <c r="J68" i="2" s="1"/>
  <c r="E55" i="2"/>
  <c r="B55" i="2"/>
  <c r="D61" i="2"/>
  <c r="D66" i="2"/>
  <c r="D68" i="2" s="1"/>
  <c r="E61" i="2"/>
  <c r="E66" i="2"/>
  <c r="E68" i="2" s="1"/>
  <c r="D65" i="2"/>
  <c r="D60" i="2"/>
  <c r="I65" i="2"/>
  <c r="I67" i="2" s="1"/>
  <c r="I60" i="2"/>
  <c r="G61" i="2"/>
  <c r="G66" i="2"/>
  <c r="G68" i="2" s="1"/>
  <c r="K61" i="2"/>
  <c r="K66" i="2"/>
  <c r="K68" i="2" s="1"/>
  <c r="J65" i="2"/>
  <c r="J67" i="2" s="1"/>
  <c r="J60" i="2"/>
  <c r="H65" i="2"/>
  <c r="H60" i="2"/>
  <c r="E65" i="2"/>
  <c r="E67" i="2" s="1"/>
  <c r="E60" i="2"/>
  <c r="B65" i="2"/>
  <c r="B67" i="2" s="1"/>
  <c r="B60" i="2"/>
  <c r="K65" i="2"/>
  <c r="K60" i="2"/>
  <c r="F61" i="2"/>
  <c r="F66" i="2"/>
  <c r="F68" i="2" s="1"/>
  <c r="I55" i="2"/>
  <c r="C65" i="2"/>
  <c r="C60" i="2"/>
  <c r="K62" i="2" l="1"/>
  <c r="B62" i="2"/>
  <c r="E62" i="2"/>
  <c r="H62" i="2"/>
  <c r="J62" i="2"/>
  <c r="D62" i="2"/>
  <c r="C55" i="9"/>
  <c r="I66" i="9"/>
  <c r="I68" i="9" s="1"/>
  <c r="I61" i="9"/>
  <c r="K65" i="9"/>
  <c r="K67" i="9" s="1"/>
  <c r="K60" i="9"/>
  <c r="K62" i="9" s="1"/>
  <c r="J62" i="9"/>
  <c r="G66" i="9"/>
  <c r="G68" i="9" s="1"/>
  <c r="G61" i="9"/>
  <c r="K66" i="9"/>
  <c r="K68" i="9" s="1"/>
  <c r="K61" i="9"/>
  <c r="G65" i="9"/>
  <c r="G67" i="9" s="1"/>
  <c r="G69" i="9" s="1"/>
  <c r="G60" i="9"/>
  <c r="G62" i="9" s="1"/>
  <c r="C66" i="9"/>
  <c r="C68" i="9" s="1"/>
  <c r="C61" i="9"/>
  <c r="E66" i="9"/>
  <c r="E68" i="9" s="1"/>
  <c r="E61" i="9"/>
  <c r="E55" i="9"/>
  <c r="D69" i="9"/>
  <c r="F69" i="9"/>
  <c r="H69" i="9"/>
  <c r="C65" i="9"/>
  <c r="C67" i="9" s="1"/>
  <c r="C69" i="9" s="1"/>
  <c r="C60" i="9"/>
  <c r="C62" i="9" s="1"/>
  <c r="J69" i="9"/>
  <c r="G55" i="9"/>
  <c r="I65" i="9"/>
  <c r="I67" i="9" s="1"/>
  <c r="I60" i="9"/>
  <c r="I62" i="9" s="1"/>
  <c r="E65" i="9"/>
  <c r="E67" i="9" s="1"/>
  <c r="E60" i="9"/>
  <c r="E62" i="9" s="1"/>
  <c r="J69" i="2"/>
  <c r="I69" i="2"/>
  <c r="C62" i="2"/>
  <c r="F69" i="2"/>
  <c r="G62" i="2"/>
  <c r="G67" i="2"/>
  <c r="G69" i="2" s="1"/>
  <c r="C67" i="2"/>
  <c r="C69" i="2" s="1"/>
  <c r="K67" i="2"/>
  <c r="K69" i="2" s="1"/>
  <c r="B69" i="2"/>
  <c r="E69" i="2"/>
  <c r="I62" i="2"/>
  <c r="D67" i="2"/>
  <c r="D69" i="2" s="1"/>
  <c r="F62" i="2"/>
  <c r="H67" i="2"/>
  <c r="H69" i="2" s="1"/>
  <c r="E69" i="9" l="1"/>
  <c r="I69" i="9"/>
  <c r="K69" i="9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5">
    <s v="RCWINDMOLAP.rc.mlps.adm_WINDMOLAP WIN20130110 COAnalysis"/>
    <s v="[TempoEvento].[AnnoTrimMeseGiorno].[Trimestre].&amp;[201001]"/>
    <s v="[EtaEventoMI].[EtaSTD1].[FasciaEta].&amp;[Fino a 24]"/>
    <s v="[EtaEventoMI].[EtaSTD1].[FasciaEta].&amp;[Da 25 a 34]"/>
    <s v="[EtaEventoMI].[EtaSTD1].[FasciaEta].&amp;[Da 35 a 44]"/>
    <s v="[EtaEventoMI].[EtaSTD1].[FasciaEta].&amp;[Da 45 a 54]"/>
    <s v="[EtaEventoMI].[EtaSTD1].[FasciaEta].&amp;[Da 55 a 64]"/>
    <s v="[EtaEventoMI].[EtaSTD1].[FasciaEta].&amp;[Oltre 65]"/>
    <s v="[TempoEvento].[AnnoTrimMeseGiorno].[Trimestre].&amp;[201002]"/>
    <s v="[TempoEvento].[AnnoTrimMeseGiorno].[Trimestre].&amp;[201003]"/>
    <s v="[TempoEvento].[AnnoTrimMeseGiorno].[Trimestre].&amp;[201004]"/>
    <s v="[TempoEvento].[AnnoTrimMeseGiorno].[Trimestre].&amp;[201101]"/>
    <s v="[TempoEvento].[AnnoTrimMeseGiorno].[Trimestre].&amp;[201102]"/>
    <s v="[TempoEvento].[AnnoTrimMeseGiorno].[Trimestre].&amp;[201103]"/>
    <s v="[TempoEvento].[AnnoTrimMeseGiorno].[Trimestre].&amp;[201104]"/>
    <s v="[TempoEvento].[AnnoTrimMeseGiorno].[Trimestre].&amp;[201201]"/>
    <s v="[TempoEvento].[AnnoTrimMeseGiorno].[Trimestre].&amp;[201202]"/>
    <s v="[TempoEvento].[AnnoTrimMeseGiorno].[Trimestre].&amp;[201203]"/>
    <s v="[TempoEvento].[AnnoTrimMeseGiorno].[Trimestre].&amp;[201204]"/>
    <s v="RCWINDMOLAP.rc.mlps.adm_WINDMOLAP WIN20121130 COAnalysis"/>
    <s v="[TipoContrattoAttivazione].[TipiContrattoSTD].[TipoContratto].&amp;[2]"/>
    <s v="[TipoContrattoAttivazione].[TipiContrattoSTD].[TipoContratto].&amp;[3]"/>
    <s v="[TipoContrattoAttivazione].[TipiContrattoSTD].[TipoContratto].&amp;[4]"/>
    <s v="[TempoAttivazione].[AnnoTrimMeseGiorno].[Trimestre].&amp;[201001]"/>
    <s v="[TempoAttivazione].[AnnoTrimMeseGiorno].[Trimestre].&amp;[201002]"/>
    <s v="[TempoAttivazione].[AnnoTrimMeseGiorno].[Trimestre].&amp;[201003]"/>
    <s v="[TempoAttivazione].[AnnoTrimMeseGiorno].[Trimestre].&amp;[201004]"/>
    <s v="[TempoAttivazione].[AnnoTrimMeseGiorno].[Trimestre].&amp;[201101]"/>
    <s v="[TempoAttivazione].[AnnoTrimMeseGiorno].[Trimestre].&amp;[201102]"/>
    <s v="[TempoAttivazione].[AnnoTrimMeseGiorno].[Trimestre].&amp;[201103]"/>
    <s v="[TempoAttivazione].[AnnoTrimMeseGiorno].[Trimestre].&amp;[201104]"/>
    <s v="[TempoAttivazione].[AnnoTrimMeseGiorno].[Trimestre].&amp;[201201]"/>
    <s v="[TempoAttivazione].[AnnoTrimMeseGiorno].[Trimestre].&amp;[201202]"/>
    <s v="[TempoAttivazione].[AnnoTrimMeseGiorno].[Trimestre].&amp;[201203]"/>
    <s v="[TempoAttivazione].[AnnoTrimMeseGiorno].[Trimestre].&amp;[201204]"/>
  </metadataStrings>
  <mdxMetadata count="147">
    <mdx n="0" f="m">
      <t c="2">
        <n x="1"/>
        <n x="2"/>
      </t>
    </mdx>
    <mdx n="0" f="m">
      <t c="2">
        <n x="1"/>
        <n x="3"/>
      </t>
    </mdx>
    <mdx n="0" f="m">
      <t c="2">
        <n x="1"/>
        <n x="4"/>
      </t>
    </mdx>
    <mdx n="0" f="m">
      <t c="2">
        <n x="1"/>
        <n x="5"/>
      </t>
    </mdx>
    <mdx n="0" f="m">
      <t c="2">
        <n x="1"/>
        <n x="6"/>
      </t>
    </mdx>
    <mdx n="0" f="m">
      <t c="2">
        <n x="1"/>
        <n x="7"/>
      </t>
    </mdx>
    <mdx n="0" f="m">
      <t c="2">
        <n x="8"/>
        <n x="2"/>
      </t>
    </mdx>
    <mdx n="0" f="m">
      <t c="2">
        <n x="8"/>
        <n x="3"/>
      </t>
    </mdx>
    <mdx n="0" f="m">
      <t c="2">
        <n x="8"/>
        <n x="4"/>
      </t>
    </mdx>
    <mdx n="0" f="m">
      <t c="2">
        <n x="8"/>
        <n x="5"/>
      </t>
    </mdx>
    <mdx n="0" f="m">
      <t c="2">
        <n x="8"/>
        <n x="6"/>
      </t>
    </mdx>
    <mdx n="0" f="m">
      <t c="2">
        <n x="8"/>
        <n x="7"/>
      </t>
    </mdx>
    <mdx n="0" f="m">
      <t c="2">
        <n x="9"/>
        <n x="2"/>
      </t>
    </mdx>
    <mdx n="0" f="m">
      <t c="2">
        <n x="9"/>
        <n x="3"/>
      </t>
    </mdx>
    <mdx n="0" f="m">
      <t c="2">
        <n x="9"/>
        <n x="4"/>
      </t>
    </mdx>
    <mdx n="0" f="m">
      <t c="2">
        <n x="9"/>
        <n x="5"/>
      </t>
    </mdx>
    <mdx n="0" f="m">
      <t c="2">
        <n x="9"/>
        <n x="6"/>
      </t>
    </mdx>
    <mdx n="0" f="m">
      <t c="2">
        <n x="9"/>
        <n x="7"/>
      </t>
    </mdx>
    <mdx n="0" f="m">
      <t c="2">
        <n x="10"/>
        <n x="2"/>
      </t>
    </mdx>
    <mdx n="0" f="m">
      <t c="2">
        <n x="10"/>
        <n x="3"/>
      </t>
    </mdx>
    <mdx n="0" f="m">
      <t c="2">
        <n x="10"/>
        <n x="4"/>
      </t>
    </mdx>
    <mdx n="0" f="m">
      <t c="2">
        <n x="10"/>
        <n x="5"/>
      </t>
    </mdx>
    <mdx n="0" f="m">
      <t c="2">
        <n x="10"/>
        <n x="6"/>
      </t>
    </mdx>
    <mdx n="0" f="m">
      <t c="2">
        <n x="10"/>
        <n x="7"/>
      </t>
    </mdx>
    <mdx n="0" f="m">
      <t c="2">
        <n x="11"/>
        <n x="2"/>
      </t>
    </mdx>
    <mdx n="0" f="m">
      <t c="2">
        <n x="11"/>
        <n x="3"/>
      </t>
    </mdx>
    <mdx n="0" f="m">
      <t c="2">
        <n x="11"/>
        <n x="4"/>
      </t>
    </mdx>
    <mdx n="0" f="m">
      <t c="2">
        <n x="11"/>
        <n x="5"/>
      </t>
    </mdx>
    <mdx n="0" f="m">
      <t c="2">
        <n x="11"/>
        <n x="6"/>
      </t>
    </mdx>
    <mdx n="0" f="m">
      <t c="2">
        <n x="11"/>
        <n x="7"/>
      </t>
    </mdx>
    <mdx n="0" f="m">
      <t c="2">
        <n x="12"/>
        <n x="2"/>
      </t>
    </mdx>
    <mdx n="0" f="m">
      <t c="2">
        <n x="12"/>
        <n x="3"/>
      </t>
    </mdx>
    <mdx n="0" f="m">
      <t c="2">
        <n x="12"/>
        <n x="4"/>
      </t>
    </mdx>
    <mdx n="0" f="m">
      <t c="2">
        <n x="12"/>
        <n x="5"/>
      </t>
    </mdx>
    <mdx n="0" f="m">
      <t c="2">
        <n x="12"/>
        <n x="6"/>
      </t>
    </mdx>
    <mdx n="0" f="m">
      <t c="2">
        <n x="12"/>
        <n x="7"/>
      </t>
    </mdx>
    <mdx n="0" f="m">
      <t c="2">
        <n x="13"/>
        <n x="2"/>
      </t>
    </mdx>
    <mdx n="0" f="m">
      <t c="2">
        <n x="13"/>
        <n x="3"/>
      </t>
    </mdx>
    <mdx n="0" f="m">
      <t c="2">
        <n x="13"/>
        <n x="4"/>
      </t>
    </mdx>
    <mdx n="0" f="m">
      <t c="2">
        <n x="13"/>
        <n x="5"/>
      </t>
    </mdx>
    <mdx n="0" f="m">
      <t c="2">
        <n x="13"/>
        <n x="6"/>
      </t>
    </mdx>
    <mdx n="0" f="m">
      <t c="2">
        <n x="13"/>
        <n x="7"/>
      </t>
    </mdx>
    <mdx n="0" f="m">
      <t c="2">
        <n x="14"/>
        <n x="2"/>
      </t>
    </mdx>
    <mdx n="0" f="m">
      <t c="2">
        <n x="14"/>
        <n x="3"/>
      </t>
    </mdx>
    <mdx n="0" f="m">
      <t c="2">
        <n x="14"/>
        <n x="4"/>
      </t>
    </mdx>
    <mdx n="0" f="m">
      <t c="2">
        <n x="14"/>
        <n x="5"/>
      </t>
    </mdx>
    <mdx n="0" f="m">
      <t c="2">
        <n x="14"/>
        <n x="6"/>
      </t>
    </mdx>
    <mdx n="0" f="m">
      <t c="2">
        <n x="14"/>
        <n x="7"/>
      </t>
    </mdx>
    <mdx n="0" f="m">
      <t c="2">
        <n x="15"/>
        <n x="2"/>
      </t>
    </mdx>
    <mdx n="0" f="m">
      <t c="2">
        <n x="15"/>
        <n x="3"/>
      </t>
    </mdx>
    <mdx n="0" f="m">
      <t c="2">
        <n x="15"/>
        <n x="4"/>
      </t>
    </mdx>
    <mdx n="0" f="m">
      <t c="2">
        <n x="15"/>
        <n x="5"/>
      </t>
    </mdx>
    <mdx n="0" f="m">
      <t c="2">
        <n x="15"/>
        <n x="6"/>
      </t>
    </mdx>
    <mdx n="0" f="m">
      <t c="2">
        <n x="15"/>
        <n x="7"/>
      </t>
    </mdx>
    <mdx n="0" f="m">
      <t c="2">
        <n x="16"/>
        <n x="2"/>
      </t>
    </mdx>
    <mdx n="0" f="m">
      <t c="2">
        <n x="16"/>
        <n x="3"/>
      </t>
    </mdx>
    <mdx n="0" f="m">
      <t c="2">
        <n x="16"/>
        <n x="4"/>
      </t>
    </mdx>
    <mdx n="0" f="m">
      <t c="2">
        <n x="16"/>
        <n x="5"/>
      </t>
    </mdx>
    <mdx n="0" f="m">
      <t c="2">
        <n x="16"/>
        <n x="6"/>
      </t>
    </mdx>
    <mdx n="0" f="m">
      <t c="2">
        <n x="16"/>
        <n x="7"/>
      </t>
    </mdx>
    <mdx n="0" f="m">
      <t c="2">
        <n x="17"/>
        <n x="2"/>
      </t>
    </mdx>
    <mdx n="0" f="m">
      <t c="2">
        <n x="17"/>
        <n x="3"/>
      </t>
    </mdx>
    <mdx n="0" f="m">
      <t c="2">
        <n x="17"/>
        <n x="4"/>
      </t>
    </mdx>
    <mdx n="0" f="m">
      <t c="2">
        <n x="17"/>
        <n x="5"/>
      </t>
    </mdx>
    <mdx n="0" f="m">
      <t c="2">
        <n x="17"/>
        <n x="6"/>
      </t>
    </mdx>
    <mdx n="0" f="m">
      <t c="2">
        <n x="17"/>
        <n x="7"/>
      </t>
    </mdx>
    <mdx n="0" f="m">
      <t c="2">
        <n x="18"/>
        <n x="2"/>
      </t>
    </mdx>
    <mdx n="0" f="m">
      <t c="2">
        <n x="18"/>
        <n x="3"/>
      </t>
    </mdx>
    <mdx n="0" f="m">
      <t c="2">
        <n x="18"/>
        <n x="4"/>
      </t>
    </mdx>
    <mdx n="0" f="m">
      <t c="2">
        <n x="18"/>
        <n x="5"/>
      </t>
    </mdx>
    <mdx n="0" f="m">
      <t c="2">
        <n x="18"/>
        <n x="6"/>
      </t>
    </mdx>
    <mdx n="0" f="m">
      <t c="2">
        <n x="18"/>
        <n x="7"/>
      </t>
    </mdx>
    <mdx n="19" f="m">
      <t c="1">
        <n x="20"/>
      </t>
    </mdx>
    <mdx n="19" f="m">
      <t c="1">
        <n x="21"/>
      </t>
    </mdx>
    <mdx n="19" f="m">
      <t c="1">
        <n x="22"/>
      </t>
    </mdx>
    <mdx n="0" f="m">
      <t c="2">
        <n x="23"/>
        <n x="2"/>
      </t>
    </mdx>
    <mdx n="0" f="m">
      <t c="2">
        <n x="23"/>
        <n x="3"/>
      </t>
    </mdx>
    <mdx n="0" f="m">
      <t c="2">
        <n x="23"/>
        <n x="4"/>
      </t>
    </mdx>
    <mdx n="0" f="m">
      <t c="2">
        <n x="23"/>
        <n x="5"/>
      </t>
    </mdx>
    <mdx n="0" f="m">
      <t c="2">
        <n x="23"/>
        <n x="6"/>
      </t>
    </mdx>
    <mdx n="0" f="m">
      <t c="2">
        <n x="23"/>
        <n x="7"/>
      </t>
    </mdx>
    <mdx n="0" f="m">
      <t c="2">
        <n x="24"/>
        <n x="2"/>
      </t>
    </mdx>
    <mdx n="0" f="m">
      <t c="2">
        <n x="24"/>
        <n x="3"/>
      </t>
    </mdx>
    <mdx n="0" f="m">
      <t c="2">
        <n x="24"/>
        <n x="4"/>
      </t>
    </mdx>
    <mdx n="0" f="m">
      <t c="2">
        <n x="24"/>
        <n x="5"/>
      </t>
    </mdx>
    <mdx n="0" f="m">
      <t c="2">
        <n x="24"/>
        <n x="6"/>
      </t>
    </mdx>
    <mdx n="0" f="m">
      <t c="2">
        <n x="24"/>
        <n x="7"/>
      </t>
    </mdx>
    <mdx n="0" f="m">
      <t c="2">
        <n x="25"/>
        <n x="2"/>
      </t>
    </mdx>
    <mdx n="0" f="m">
      <t c="2">
        <n x="25"/>
        <n x="3"/>
      </t>
    </mdx>
    <mdx n="0" f="m">
      <t c="2">
        <n x="25"/>
        <n x="4"/>
      </t>
    </mdx>
    <mdx n="0" f="m">
      <t c="2">
        <n x="25"/>
        <n x="5"/>
      </t>
    </mdx>
    <mdx n="0" f="m">
      <t c="2">
        <n x="25"/>
        <n x="6"/>
      </t>
    </mdx>
    <mdx n="0" f="m">
      <t c="2">
        <n x="25"/>
        <n x="7"/>
      </t>
    </mdx>
    <mdx n="0" f="m">
      <t c="2">
        <n x="26"/>
        <n x="2"/>
      </t>
    </mdx>
    <mdx n="0" f="m">
      <t c="2">
        <n x="26"/>
        <n x="3"/>
      </t>
    </mdx>
    <mdx n="0" f="m">
      <t c="2">
        <n x="26"/>
        <n x="4"/>
      </t>
    </mdx>
    <mdx n="0" f="m">
      <t c="2">
        <n x="26"/>
        <n x="5"/>
      </t>
    </mdx>
    <mdx n="0" f="m">
      <t c="2">
        <n x="26"/>
        <n x="6"/>
      </t>
    </mdx>
    <mdx n="0" f="m">
      <t c="2">
        <n x="26"/>
        <n x="7"/>
      </t>
    </mdx>
    <mdx n="0" f="m">
      <t c="2">
        <n x="27"/>
        <n x="2"/>
      </t>
    </mdx>
    <mdx n="0" f="m">
      <t c="2">
        <n x="27"/>
        <n x="3"/>
      </t>
    </mdx>
    <mdx n="0" f="m">
      <t c="2">
        <n x="27"/>
        <n x="4"/>
      </t>
    </mdx>
    <mdx n="0" f="m">
      <t c="2">
        <n x="27"/>
        <n x="5"/>
      </t>
    </mdx>
    <mdx n="0" f="m">
      <t c="2">
        <n x="27"/>
        <n x="6"/>
      </t>
    </mdx>
    <mdx n="0" f="m">
      <t c="2">
        <n x="27"/>
        <n x="7"/>
      </t>
    </mdx>
    <mdx n="0" f="m">
      <t c="2">
        <n x="28"/>
        <n x="2"/>
      </t>
    </mdx>
    <mdx n="0" f="m">
      <t c="2">
        <n x="28"/>
        <n x="3"/>
      </t>
    </mdx>
    <mdx n="0" f="m">
      <t c="2">
        <n x="28"/>
        <n x="4"/>
      </t>
    </mdx>
    <mdx n="0" f="m">
      <t c="2">
        <n x="28"/>
        <n x="5"/>
      </t>
    </mdx>
    <mdx n="0" f="m">
      <t c="2">
        <n x="28"/>
        <n x="6"/>
      </t>
    </mdx>
    <mdx n="0" f="m">
      <t c="2">
        <n x="28"/>
        <n x="7"/>
      </t>
    </mdx>
    <mdx n="0" f="m">
      <t c="2">
        <n x="29"/>
        <n x="2"/>
      </t>
    </mdx>
    <mdx n="0" f="m">
      <t c="2">
        <n x="29"/>
        <n x="3"/>
      </t>
    </mdx>
    <mdx n="0" f="m">
      <t c="2">
        <n x="29"/>
        <n x="4"/>
      </t>
    </mdx>
    <mdx n="0" f="m">
      <t c="2">
        <n x="29"/>
        <n x="5"/>
      </t>
    </mdx>
    <mdx n="0" f="m">
      <t c="2">
        <n x="29"/>
        <n x="6"/>
      </t>
    </mdx>
    <mdx n="0" f="m">
      <t c="2">
        <n x="29"/>
        <n x="7"/>
      </t>
    </mdx>
    <mdx n="0" f="m">
      <t c="2">
        <n x="30"/>
        <n x="2"/>
      </t>
    </mdx>
    <mdx n="0" f="m">
      <t c="2">
        <n x="30"/>
        <n x="3"/>
      </t>
    </mdx>
    <mdx n="0" f="m">
      <t c="2">
        <n x="30"/>
        <n x="4"/>
      </t>
    </mdx>
    <mdx n="0" f="m">
      <t c="2">
        <n x="30"/>
        <n x="5"/>
      </t>
    </mdx>
    <mdx n="0" f="m">
      <t c="2">
        <n x="30"/>
        <n x="6"/>
      </t>
    </mdx>
    <mdx n="0" f="m">
      <t c="2">
        <n x="30"/>
        <n x="7"/>
      </t>
    </mdx>
    <mdx n="0" f="m">
      <t c="2">
        <n x="31"/>
        <n x="2"/>
      </t>
    </mdx>
    <mdx n="0" f="m">
      <t c="2">
        <n x="31"/>
        <n x="3"/>
      </t>
    </mdx>
    <mdx n="0" f="m">
      <t c="2">
        <n x="31"/>
        <n x="4"/>
      </t>
    </mdx>
    <mdx n="0" f="m">
      <t c="2">
        <n x="31"/>
        <n x="5"/>
      </t>
    </mdx>
    <mdx n="0" f="m">
      <t c="2">
        <n x="31"/>
        <n x="6"/>
      </t>
    </mdx>
    <mdx n="0" f="m">
      <t c="2">
        <n x="31"/>
        <n x="7"/>
      </t>
    </mdx>
    <mdx n="0" f="m">
      <t c="2">
        <n x="32"/>
        <n x="2"/>
      </t>
    </mdx>
    <mdx n="0" f="m">
      <t c="2">
        <n x="32"/>
        <n x="3"/>
      </t>
    </mdx>
    <mdx n="0" f="m">
      <t c="2">
        <n x="32"/>
        <n x="4"/>
      </t>
    </mdx>
    <mdx n="0" f="m">
      <t c="2">
        <n x="32"/>
        <n x="5"/>
      </t>
    </mdx>
    <mdx n="0" f="m">
      <t c="2">
        <n x="32"/>
        <n x="6"/>
      </t>
    </mdx>
    <mdx n="0" f="m">
      <t c="2">
        <n x="32"/>
        <n x="7"/>
      </t>
    </mdx>
    <mdx n="0" f="m">
      <t c="2">
        <n x="33"/>
        <n x="2"/>
      </t>
    </mdx>
    <mdx n="0" f="m">
      <t c="2">
        <n x="33"/>
        <n x="3"/>
      </t>
    </mdx>
    <mdx n="0" f="m">
      <t c="2">
        <n x="33"/>
        <n x="4"/>
      </t>
    </mdx>
    <mdx n="0" f="m">
      <t c="2">
        <n x="33"/>
        <n x="5"/>
      </t>
    </mdx>
    <mdx n="0" f="m">
      <t c="2">
        <n x="33"/>
        <n x="6"/>
      </t>
    </mdx>
    <mdx n="0" f="m">
      <t c="2">
        <n x="33"/>
        <n x="7"/>
      </t>
    </mdx>
    <mdx n="0" f="m">
      <t c="2">
        <n x="34"/>
        <n x="2"/>
      </t>
    </mdx>
    <mdx n="0" f="m">
      <t c="2">
        <n x="34"/>
        <n x="3"/>
      </t>
    </mdx>
    <mdx n="0" f="m">
      <t c="2">
        <n x="34"/>
        <n x="4"/>
      </t>
    </mdx>
    <mdx n="0" f="m">
      <t c="2">
        <n x="34"/>
        <n x="5"/>
      </t>
    </mdx>
    <mdx n="0" f="m">
      <t c="2">
        <n x="34"/>
        <n x="6"/>
      </t>
    </mdx>
    <mdx n="0" f="m">
      <t c="2">
        <n x="34"/>
        <n x="7"/>
      </t>
    </mdx>
  </mdxMetadata>
  <valueMetadata count="14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</valueMetadata>
</metadata>
</file>

<file path=xl/sharedStrings.xml><?xml version="1.0" encoding="utf-8"?>
<sst xmlns="http://schemas.openxmlformats.org/spreadsheetml/2006/main" count="782" uniqueCount="108">
  <si>
    <t>fino 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</si>
  <si>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</si>
  <si>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</si>
  <si>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</si>
  <si>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</si>
  <si>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</si>
  <si>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</si>
  <si>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</si>
  <si>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</si>
  <si>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</si>
  <si>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e oltre</t>
  </si>
  <si>
    <t>TOTALE</t>
  </si>
  <si>
    <t>NUMERO LAVORATORI NELL'ANNO</t>
  </si>
  <si>
    <t>RETRIBUZIONE NELL'ANNO</t>
  </si>
  <si>
    <t>NUMERO GIORNATE RETRIBUITE NELL'ANNO</t>
  </si>
  <si>
    <t>Tempo determinato</t>
  </si>
  <si>
    <t>Tempo indeterminato</t>
  </si>
  <si>
    <t>Stagionale</t>
  </si>
  <si>
    <t>sino a 29 anni</t>
  </si>
  <si>
    <t>sino a 34</t>
  </si>
  <si>
    <t>Totale</t>
  </si>
  <si>
    <t>Occupati nel 2013</t>
  </si>
  <si>
    <t>Retribuzioni nel 2013</t>
  </si>
  <si>
    <t>sino a 39</t>
  </si>
  <si>
    <t>Giornate retribuite nel 2013</t>
  </si>
  <si>
    <t>Retribuzioni pro-capite teoriche nel 2013</t>
  </si>
  <si>
    <t>Minori contributi pensionistici lavoratore</t>
  </si>
  <si>
    <t>Minori contributi pensionistici datore</t>
  </si>
  <si>
    <t>tutti</t>
  </si>
  <si>
    <t>Costo Finanze Pubbliche</t>
  </si>
  <si>
    <t>sino a 24 anni</t>
  </si>
  <si>
    <t>Tavola 10 - Rapporti di lavoro cessati, lavoratori interessati da almeno una cessazione (a), numero medio di cessazioni per lavoratore per classe di età e genere dei lavoratori interessati. I Trimestre 2012-II Trimestre 2015 (valori assoluti)</t>
  </si>
  <si>
    <t>TRIMESTRE</t>
  </si>
  <si>
    <t>CLASSE D'ETA'</t>
  </si>
  <si>
    <t>Rapporti di lavoro</t>
  </si>
  <si>
    <t>Lavoratori</t>
  </si>
  <si>
    <t>(A)</t>
  </si>
  <si>
    <t>(B)</t>
  </si>
  <si>
    <t>Maschi</t>
  </si>
  <si>
    <t>Femmine</t>
  </si>
  <si>
    <t>Maschi e Femmine</t>
  </si>
  <si>
    <t>I 2012</t>
  </si>
  <si>
    <t>Fino a 24</t>
  </si>
  <si>
    <t>Da 25 a 34</t>
  </si>
  <si>
    <t>Da 35 a 44</t>
  </si>
  <si>
    <t>Da 45 a 54</t>
  </si>
  <si>
    <t>Da 55 a 64</t>
  </si>
  <si>
    <t>Oltre 65</t>
  </si>
  <si>
    <t>II 2012</t>
  </si>
  <si>
    <t>III 2012</t>
  </si>
  <si>
    <t>IV 2012</t>
  </si>
  <si>
    <t>I 2013</t>
  </si>
  <si>
    <t>II 2013</t>
  </si>
  <si>
    <t>III 2013</t>
  </si>
  <si>
    <t>IV 2013</t>
  </si>
  <si>
    <t>I 2014</t>
  </si>
  <si>
    <t>II 2014</t>
  </si>
  <si>
    <t>III 2014</t>
  </si>
  <si>
    <t>IV 2014</t>
  </si>
  <si>
    <t>I 2015</t>
  </si>
  <si>
    <t>II 2015</t>
  </si>
  <si>
    <t>(a) In questa elaborazione sono conteggiati una sola volta i lavoratori coinvolti da più di una cessazione nel corso del periodo considerato.</t>
  </si>
  <si>
    <t>Tavola 3 -  Rapporti di lavoro attivati per genere dei lavoratori interessati e tipologia di contratto. I Trimestre 2012-II Trimestre 2015 (valori assoluti)</t>
  </si>
  <si>
    <t>TIPOLOGIA DI CONTRATTO</t>
  </si>
  <si>
    <t>Tempo Indeterminato</t>
  </si>
  <si>
    <t>Tempo Determinato</t>
  </si>
  <si>
    <t>Apprendistato</t>
  </si>
  <si>
    <t>Contratti di Collaborazione</t>
  </si>
  <si>
    <t>Altro (a)</t>
  </si>
  <si>
    <t>(a) La tipologia contrattuale “altro” include: contratto di formazione lavoro (solo P.A.); contratti di inserimento lavorativo; contratto di agenzia a tempo determinato e indeterminato; contratto intermittente a tempo determinato e indeterminato; lavoro autonomo nello spettacolo; lavoro interinale (solo P.A.)</t>
  </si>
  <si>
    <t>Tavola 4 - Rapporti di lavoro attivati, lavoratori interessati da almeno un’attivazione (a), numero medio di attivazioni per lavoratore per classe di età e sesso dei lavoratori. I Trimestre 2012-II Trimestre 2015 (valori assoluti)</t>
  </si>
  <si>
    <t>Numero medio attivazioni 
per lavoratore (A/B)</t>
  </si>
  <si>
    <t xml:space="preserve">(a) In questa elaborazione sono conteggiati una sola volta i lavoratori coinvolti da più di una attivazione nel corso del periodo considerato. </t>
  </si>
  <si>
    <t>Retribuzioni pro-capite teoriche</t>
  </si>
  <si>
    <t>attivazioni</t>
  </si>
  <si>
    <t>cessazioni</t>
  </si>
  <si>
    <t>attivazioni nette</t>
  </si>
  <si>
    <t>sino a 34 anni</t>
  </si>
  <si>
    <t>sino a 39 anni</t>
  </si>
  <si>
    <r>
      <t xml:space="preserve">Giornate retribuite </t>
    </r>
    <r>
      <rPr>
        <b/>
        <i/>
        <sz val="11"/>
        <color theme="0"/>
        <rFont val="Calibri"/>
        <family val="2"/>
        <scheme val="minor"/>
      </rPr>
      <t>pro-capite</t>
    </r>
    <r>
      <rPr>
        <b/>
        <sz val="11"/>
        <color theme="0"/>
        <rFont val="Calibri"/>
        <family val="2"/>
        <scheme val="minor"/>
      </rPr>
      <t xml:space="preserve"> nel 2013</t>
    </r>
  </si>
  <si>
    <r>
      <t xml:space="preserve">Retribuzioni </t>
    </r>
    <r>
      <rPr>
        <b/>
        <i/>
        <sz val="11"/>
        <color theme="0"/>
        <rFont val="Calibri"/>
        <family val="2"/>
        <scheme val="minor"/>
      </rPr>
      <t>pro-capite</t>
    </r>
    <r>
      <rPr>
        <b/>
        <sz val="11"/>
        <color theme="0"/>
        <rFont val="Calibri"/>
        <family val="2"/>
        <scheme val="minor"/>
      </rPr>
      <t xml:space="preserve"> nel 2013</t>
    </r>
  </si>
  <si>
    <t>Maggior Irpef lavoratore (aliquota 27%)</t>
  </si>
  <si>
    <t>Maggior Ires datore (aliquota 27,5%)</t>
  </si>
  <si>
    <t>4% lavoratore e 4% datore</t>
  </si>
  <si>
    <t>3% lavoratore e 3% datore</t>
  </si>
  <si>
    <t>2% lavoratore e 2% datore</t>
  </si>
  <si>
    <t>1% lavoratore e 1% datore</t>
  </si>
  <si>
    <t>5% lavoratore e 5% datore</t>
  </si>
  <si>
    <r>
      <t xml:space="preserve">Giornate </t>
    </r>
    <r>
      <rPr>
        <b/>
        <i/>
        <sz val="11"/>
        <color theme="0"/>
        <rFont val="Calibri"/>
        <family val="2"/>
        <scheme val="minor"/>
      </rPr>
      <t>pro-capite</t>
    </r>
    <r>
      <rPr>
        <b/>
        <sz val="11"/>
        <color theme="0"/>
        <rFont val="Calibri"/>
        <family val="2"/>
        <scheme val="minor"/>
      </rPr>
      <t xml:space="preserve"> in % full time*</t>
    </r>
  </si>
  <si>
    <t>* In % delle giornate retribuite a lavoratore di età 50-54 con contratto a tempo indeterminato</t>
  </si>
  <si>
    <r>
      <t xml:space="preserve">Maggior Irpef lavoratore </t>
    </r>
    <r>
      <rPr>
        <b/>
        <sz val="8"/>
        <color theme="1"/>
        <rFont val="Calibri"/>
        <family val="2"/>
        <scheme val="minor"/>
      </rPr>
      <t>(aliquota 27%)</t>
    </r>
  </si>
  <si>
    <r>
      <t xml:space="preserve">Maggior Ires datore </t>
    </r>
    <r>
      <rPr>
        <b/>
        <sz val="8"/>
        <color theme="1"/>
        <rFont val="Calibri"/>
        <family val="2"/>
        <scheme val="minor"/>
      </rPr>
      <t>(aliquota 27,5%)</t>
    </r>
  </si>
  <si>
    <t>sino a 24</t>
  </si>
  <si>
    <t>1%+1%</t>
  </si>
  <si>
    <t>2%+2%</t>
  </si>
  <si>
    <t>3%+3%</t>
  </si>
  <si>
    <t>4%+4%</t>
  </si>
  <si>
    <t>5%+5%</t>
  </si>
  <si>
    <t>Scenari di decontribuzione pensionistica</t>
  </si>
  <si>
    <t>Questo minor gettito si ripresenterebbe nei 5 anni successivi + flusso new enter a tempo indeterminato. Con adeguamento al costo della vita</t>
  </si>
  <si>
    <t>x% lavoratore e x% datore</t>
  </si>
  <si>
    <t>flusos medio sino a 34 anni =</t>
  </si>
  <si>
    <t>flusso medio fino a 24 anni =</t>
  </si>
  <si>
    <t>flusso medio sino a 34 anni =</t>
  </si>
  <si>
    <t>Attivazioni a tempo indeterminato % totale attivazioni</t>
  </si>
  <si>
    <t>Attivazioni a tempo indeterminato e determinato % totale attivazioni</t>
  </si>
  <si>
    <t>Corrispondentemente, a fronte del costo del lavoro a tempo indeterminato non sorgono oneri IRAP che possano esser dedotti dalal base imponibile IRES.</t>
  </si>
  <si>
    <t>Il costo del lavoro a tempo indeterminato è integralmente deducibile a fini IRAP (Legge di Stabilità per il 2015, commi 20 e 24 dell'art. 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</si>
</sst>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"/>
      <name val="Arial Narrow"/>
      <family val="2"/>
    </font>
    <font>
      <sz val="8"/>
      <color rgb="FF000000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indexed="8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b/>
      <sz val="12"/>
      <color indexed="8"/>
      <name val="Arial Narrow"/>
      <family val="2"/>
    </font>
    <font>
      <b/>
      <sz val="9"/>
      <color rgb="FF000000"/>
      <name val="Arial Narrow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2"/>
      <color theme="0"/>
      <name val="Arial Narrow"/>
      <family val="2"/>
    </font>
    <font>
      <b/>
      <i/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</cellStyleXfs>
  <cellXfs count="157">
    <xf numFmtId="0" fontId="0" fillId="0" borderId="0" xfId="0"/>
    <xf numFmtId="0" fontId="0" fillId="33" borderId="0" xfId="0" applyFill="1"/>
    <xf numFmtId="0" fontId="16" fillId="33" borderId="10" xfId="0" applyFont="1" applyFill="1" applyBorder="1"/>
    <xf numFmtId="0" fontId="16" fillId="33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3" fontId="0" fillId="33" borderId="0" xfId="0" applyNumberFormat="1" applyFill="1"/>
    <xf numFmtId="3" fontId="0" fillId="33" borderId="10" xfId="0" applyNumberFormat="1" applyFill="1" applyBorder="1"/>
    <xf numFmtId="10" fontId="18" fillId="33" borderId="10" xfId="42" applyNumberFormat="1" applyFont="1" applyFill="1" applyBorder="1"/>
    <xf numFmtId="9" fontId="18" fillId="33" borderId="0" xfId="0" applyNumberFormat="1" applyFont="1" applyFill="1" applyAlignment="1">
      <alignment horizontal="center"/>
    </xf>
    <xf numFmtId="3" fontId="14" fillId="33" borderId="10" xfId="0" applyNumberFormat="1" applyFont="1" applyFill="1" applyBorder="1"/>
    <xf numFmtId="0" fontId="18" fillId="33" borderId="0" xfId="0" applyFont="1" applyFill="1"/>
    <xf numFmtId="0" fontId="22" fillId="0" borderId="12" xfId="0" applyFont="1" applyBorder="1" applyAlignment="1">
      <alignment horizontal="left" indent="2"/>
    </xf>
    <xf numFmtId="164" fontId="22" fillId="0" borderId="12" xfId="43" applyNumberFormat="1" applyFont="1" applyBorder="1"/>
    <xf numFmtId="43" fontId="22" fillId="0" borderId="12" xfId="43" applyNumberFormat="1" applyFont="1" applyBorder="1"/>
    <xf numFmtId="0" fontId="22" fillId="0" borderId="0" xfId="0" applyFont="1" applyBorder="1" applyAlignment="1">
      <alignment horizontal="left" indent="2"/>
    </xf>
    <xf numFmtId="164" fontId="22" fillId="0" borderId="0" xfId="43" applyNumberFormat="1" applyFont="1" applyBorder="1"/>
    <xf numFmtId="43" fontId="22" fillId="0" borderId="0" xfId="43" applyNumberFormat="1" applyFont="1" applyBorder="1"/>
    <xf numFmtId="0" fontId="23" fillId="0" borderId="11" xfId="0" applyFont="1" applyBorder="1" applyAlignment="1">
      <alignment horizontal="left" indent="2"/>
    </xf>
    <xf numFmtId="164" fontId="23" fillId="0" borderId="11" xfId="43" applyNumberFormat="1" applyFont="1" applyBorder="1"/>
    <xf numFmtId="43" fontId="23" fillId="0" borderId="11" xfId="43" applyNumberFormat="1" applyFont="1" applyBorder="1"/>
    <xf numFmtId="0" fontId="22" fillId="0" borderId="0" xfId="0" applyFont="1" applyAlignment="1">
      <alignment horizontal="left" indent="2"/>
    </xf>
    <xf numFmtId="164" fontId="22" fillId="0" borderId="0" xfId="43" applyNumberFormat="1" applyFont="1"/>
    <xf numFmtId="43" fontId="22" fillId="0" borderId="0" xfId="43" applyNumberFormat="1" applyFont="1"/>
    <xf numFmtId="0" fontId="23" fillId="0" borderId="0" xfId="0" applyFont="1" applyAlignment="1">
      <alignment horizontal="left" indent="2"/>
    </xf>
    <xf numFmtId="164" fontId="23" fillId="0" borderId="0" xfId="43" applyNumberFormat="1" applyFont="1"/>
    <xf numFmtId="43" fontId="23" fillId="0" borderId="0" xfId="43" applyNumberFormat="1" applyFont="1"/>
    <xf numFmtId="164" fontId="0" fillId="0" borderId="0" xfId="0" applyNumberFormat="1"/>
    <xf numFmtId="0" fontId="22" fillId="33" borderId="0" xfId="0" applyFont="1" applyFill="1" applyAlignment="1">
      <alignment horizontal="left" indent="1"/>
    </xf>
    <xf numFmtId="164" fontId="22" fillId="33" borderId="0" xfId="43" applyNumberFormat="1" applyFont="1" applyFill="1"/>
    <xf numFmtId="0" fontId="23" fillId="33" borderId="0" xfId="0" applyFont="1" applyFill="1" applyBorder="1" applyAlignment="1">
      <alignment horizontal="center"/>
    </xf>
    <xf numFmtId="0" fontId="22" fillId="33" borderId="11" xfId="0" applyFont="1" applyFill="1" applyBorder="1" applyAlignment="1">
      <alignment horizontal="left" indent="1"/>
    </xf>
    <xf numFmtId="0" fontId="22" fillId="0" borderId="11" xfId="0" applyFont="1" applyBorder="1"/>
    <xf numFmtId="10" fontId="0" fillId="0" borderId="0" xfId="42" applyNumberFormat="1" applyFont="1"/>
    <xf numFmtId="0" fontId="26" fillId="33" borderId="0" xfId="0" applyFont="1" applyFill="1" applyAlignment="1">
      <alignment vertical="top"/>
    </xf>
    <xf numFmtId="43" fontId="22" fillId="0" borderId="0" xfId="43" applyFont="1"/>
    <xf numFmtId="43" fontId="23" fillId="0" borderId="0" xfId="43" applyFont="1"/>
    <xf numFmtId="43" fontId="22" fillId="0" borderId="12" xfId="43" applyFont="1" applyBorder="1"/>
    <xf numFmtId="43" fontId="22" fillId="0" borderId="0" xfId="43" applyFont="1" applyBorder="1"/>
    <xf numFmtId="43" fontId="23" fillId="0" borderId="11" xfId="43" applyFont="1" applyBorder="1"/>
    <xf numFmtId="0" fontId="23" fillId="0" borderId="11" xfId="0" applyFont="1" applyFill="1" applyBorder="1" applyAlignment="1">
      <alignment horizontal="left" indent="2"/>
    </xf>
    <xf numFmtId="164" fontId="23" fillId="0" borderId="11" xfId="43" applyNumberFormat="1" applyFont="1" applyFill="1" applyBorder="1"/>
    <xf numFmtId="43" fontId="23" fillId="0" borderId="11" xfId="43" applyFont="1" applyFill="1" applyBorder="1"/>
    <xf numFmtId="0" fontId="21" fillId="33" borderId="13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horizontal="center" vertical="center" wrapText="1"/>
    </xf>
    <xf numFmtId="164" fontId="0" fillId="0" borderId="0" xfId="43" applyNumberFormat="1" applyFont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0" fillId="33" borderId="0" xfId="0" applyFill="1" applyBorder="1"/>
    <xf numFmtId="0" fontId="16" fillId="33" borderId="0" xfId="0" applyFont="1" applyFill="1" applyBorder="1" applyAlignment="1">
      <alignment horizontal="center" vertical="center" wrapText="1"/>
    </xf>
    <xf numFmtId="3" fontId="0" fillId="33" borderId="0" xfId="0" applyNumberFormat="1" applyFill="1" applyBorder="1"/>
    <xf numFmtId="164" fontId="0" fillId="0" borderId="10" xfId="0" applyNumberFormat="1" applyBorder="1"/>
    <xf numFmtId="0" fontId="0" fillId="33" borderId="10" xfId="0" applyFill="1" applyBorder="1"/>
    <xf numFmtId="0" fontId="16" fillId="33" borderId="0" xfId="0" applyFont="1" applyFill="1"/>
    <xf numFmtId="0" fontId="31" fillId="0" borderId="0" xfId="0" applyFont="1"/>
    <xf numFmtId="3" fontId="0" fillId="37" borderId="10" xfId="0" applyNumberFormat="1" applyFill="1" applyBorder="1"/>
    <xf numFmtId="0" fontId="16" fillId="33" borderId="0" xfId="0" applyFont="1" applyFill="1" applyBorder="1"/>
    <xf numFmtId="10" fontId="18" fillId="33" borderId="0" xfId="42" applyNumberFormat="1" applyFont="1" applyFill="1" applyBorder="1"/>
    <xf numFmtId="10" fontId="18" fillId="37" borderId="10" xfId="42" applyNumberFormat="1" applyFont="1" applyFill="1" applyBorder="1"/>
    <xf numFmtId="3" fontId="0" fillId="37" borderId="19" xfId="0" applyNumberFormat="1" applyFill="1" applyBorder="1"/>
    <xf numFmtId="3" fontId="14" fillId="37" borderId="10" xfId="0" applyNumberFormat="1" applyFont="1" applyFill="1" applyBorder="1"/>
    <xf numFmtId="9" fontId="32" fillId="38" borderId="0" xfId="0" applyNumberFormat="1" applyFont="1" applyFill="1" applyAlignment="1">
      <alignment horizontal="center"/>
    </xf>
    <xf numFmtId="0" fontId="13" fillId="36" borderId="18" xfId="0" applyFont="1" applyFill="1" applyBorder="1" applyAlignment="1">
      <alignment horizontal="center" vertical="center" wrapText="1"/>
    </xf>
    <xf numFmtId="0" fontId="13" fillId="36" borderId="20" xfId="0" applyFont="1" applyFill="1" applyBorder="1" applyAlignment="1">
      <alignment horizontal="center" vertical="center" wrapText="1"/>
    </xf>
    <xf numFmtId="3" fontId="0" fillId="33" borderId="0" xfId="0" applyNumberFormat="1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7" borderId="0" xfId="0" applyFill="1"/>
    <xf numFmtId="0" fontId="0" fillId="37" borderId="0" xfId="0" applyFill="1" applyBorder="1"/>
    <xf numFmtId="0" fontId="0" fillId="33" borderId="0" xfId="0" applyFill="1" applyAlignment="1">
      <alignment horizontal="center"/>
    </xf>
    <xf numFmtId="3" fontId="40" fillId="37" borderId="10" xfId="0" applyNumberFormat="1" applyFont="1" applyFill="1" applyBorder="1"/>
    <xf numFmtId="3" fontId="30" fillId="37" borderId="10" xfId="0" applyNumberFormat="1" applyFont="1" applyFill="1" applyBorder="1"/>
    <xf numFmtId="3" fontId="0" fillId="38" borderId="10" xfId="0" applyNumberFormat="1" applyFill="1" applyBorder="1"/>
    <xf numFmtId="3" fontId="40" fillId="33" borderId="10" xfId="0" applyNumberFormat="1" applyFont="1" applyFill="1" applyBorder="1"/>
    <xf numFmtId="3" fontId="30" fillId="33" borderId="10" xfId="0" applyNumberFormat="1" applyFont="1" applyFill="1" applyBorder="1"/>
    <xf numFmtId="3" fontId="41" fillId="37" borderId="10" xfId="0" applyNumberFormat="1" applyFont="1" applyFill="1" applyBorder="1"/>
    <xf numFmtId="3" fontId="41" fillId="33" borderId="10" xfId="0" applyNumberFormat="1" applyFont="1" applyFill="1" applyBorder="1"/>
    <xf numFmtId="3" fontId="42" fillId="37" borderId="10" xfId="0" applyNumberFormat="1" applyFont="1" applyFill="1" applyBorder="1"/>
    <xf numFmtId="3" fontId="42" fillId="33" borderId="10" xfId="0" applyNumberFormat="1" applyFont="1" applyFill="1" applyBorder="1"/>
    <xf numFmtId="0" fontId="37" fillId="36" borderId="18" xfId="0" applyFont="1" applyFill="1" applyBorder="1" applyAlignment="1">
      <alignment horizontal="center" vertical="center" wrapText="1"/>
    </xf>
    <xf numFmtId="0" fontId="38" fillId="33" borderId="10" xfId="0" applyFont="1" applyFill="1" applyBorder="1" applyAlignment="1">
      <alignment horizontal="center" vertical="center" wrapText="1"/>
    </xf>
    <xf numFmtId="0" fontId="31" fillId="33" borderId="0" xfId="0" applyFont="1" applyFill="1"/>
    <xf numFmtId="9" fontId="0" fillId="0" borderId="0" xfId="0" applyNumberFormat="1"/>
    <xf numFmtId="0" fontId="35" fillId="33" borderId="10" xfId="0" applyFont="1" applyFill="1" applyBorder="1" applyAlignment="1">
      <alignment horizontal="center" vertical="center" wrapText="1"/>
    </xf>
    <xf numFmtId="164" fontId="16" fillId="38" borderId="10" xfId="0" applyNumberFormat="1" applyFont="1" applyFill="1" applyBorder="1"/>
    <xf numFmtId="164" fontId="0" fillId="33" borderId="0" xfId="0" applyNumberFormat="1" applyFill="1"/>
    <xf numFmtId="0" fontId="43" fillId="33" borderId="0" xfId="0" applyFont="1" applyFill="1"/>
    <xf numFmtId="0" fontId="44" fillId="35" borderId="10" xfId="0" applyFont="1" applyFill="1" applyBorder="1" applyAlignment="1">
      <alignment horizontal="center" vertical="center" wrapText="1"/>
    </xf>
    <xf numFmtId="0" fontId="16" fillId="39" borderId="10" xfId="0" applyFont="1" applyFill="1" applyBorder="1" applyAlignment="1">
      <alignment horizontal="center"/>
    </xf>
    <xf numFmtId="0" fontId="16" fillId="33" borderId="0" xfId="0" applyFont="1" applyFill="1" applyAlignment="1">
      <alignment horizontal="right"/>
    </xf>
    <xf numFmtId="0" fontId="29" fillId="3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35" borderId="25" xfId="0" applyFill="1" applyBorder="1"/>
    <xf numFmtId="164" fontId="0" fillId="35" borderId="27" xfId="43" applyNumberFormat="1" applyFont="1" applyFill="1" applyBorder="1"/>
    <xf numFmtId="0" fontId="0" fillId="35" borderId="26" xfId="0" applyFill="1" applyBorder="1"/>
    <xf numFmtId="0" fontId="0" fillId="35" borderId="0" xfId="0" applyFill="1" applyBorder="1"/>
    <xf numFmtId="0" fontId="0" fillId="35" borderId="27" xfId="0" applyFill="1" applyBorder="1"/>
    <xf numFmtId="164" fontId="0" fillId="35" borderId="30" xfId="43" applyNumberFormat="1" applyFont="1" applyFill="1" applyBorder="1"/>
    <xf numFmtId="43" fontId="0" fillId="35" borderId="26" xfId="0" applyNumberFormat="1" applyFill="1" applyBorder="1"/>
    <xf numFmtId="43" fontId="0" fillId="35" borderId="27" xfId="0" applyNumberFormat="1" applyFill="1" applyBorder="1"/>
    <xf numFmtId="43" fontId="0" fillId="35" borderId="28" xfId="0" applyNumberFormat="1" applyFill="1" applyBorder="1"/>
    <xf numFmtId="43" fontId="0" fillId="35" borderId="30" xfId="0" applyNumberFormat="1" applyFill="1" applyBorder="1"/>
    <xf numFmtId="9" fontId="32" fillId="35" borderId="23" xfId="0" applyNumberFormat="1" applyFont="1" applyFill="1" applyBorder="1" applyAlignment="1">
      <alignment horizontal="center"/>
    </xf>
    <xf numFmtId="9" fontId="32" fillId="35" borderId="25" xfId="0" applyNumberFormat="1" applyFont="1" applyFill="1" applyBorder="1" applyAlignment="1">
      <alignment horizontal="center"/>
    </xf>
    <xf numFmtId="164" fontId="31" fillId="0" borderId="10" xfId="0" applyNumberFormat="1" applyFont="1" applyBorder="1"/>
    <xf numFmtId="0" fontId="0" fillId="0" borderId="0" xfId="0" applyBorder="1" applyAlignment="1">
      <alignment horizontal="center"/>
    </xf>
    <xf numFmtId="164" fontId="0" fillId="0" borderId="0" xfId="43" applyNumberFormat="1" applyFont="1" applyBorder="1"/>
    <xf numFmtId="164" fontId="0" fillId="0" borderId="0" xfId="0" applyNumberForma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/>
    <xf numFmtId="0" fontId="47" fillId="33" borderId="0" xfId="0" applyFont="1" applyFill="1"/>
    <xf numFmtId="0" fontId="48" fillId="33" borderId="0" xfId="0" applyFont="1" applyFill="1"/>
    <xf numFmtId="3" fontId="49" fillId="37" borderId="10" xfId="0" applyNumberFormat="1" applyFont="1" applyFill="1" applyBorder="1"/>
    <xf numFmtId="3" fontId="49" fillId="33" borderId="10" xfId="0" applyNumberFormat="1" applyFont="1" applyFill="1" applyBorder="1"/>
    <xf numFmtId="0" fontId="16" fillId="37" borderId="0" xfId="0" applyFont="1" applyFill="1"/>
    <xf numFmtId="0" fontId="16" fillId="37" borderId="0" xfId="0" applyFont="1" applyFill="1" applyBorder="1"/>
    <xf numFmtId="0" fontId="38" fillId="33" borderId="0" xfId="0" applyFont="1" applyFill="1"/>
    <xf numFmtId="0" fontId="18" fillId="33" borderId="12" xfId="0" applyFont="1" applyFill="1" applyBorder="1" applyAlignment="1">
      <alignment horizontal="left" vertical="center" wrapText="1"/>
    </xf>
    <xf numFmtId="0" fontId="45" fillId="33" borderId="10" xfId="0" applyFont="1" applyFill="1" applyBorder="1" applyAlignment="1">
      <alignment horizontal="center" vertical="center"/>
    </xf>
    <xf numFmtId="0" fontId="36" fillId="0" borderId="10" xfId="0" applyFont="1" applyBorder="1" applyAlignment="1">
      <alignment vertical="center"/>
    </xf>
    <xf numFmtId="3" fontId="39" fillId="33" borderId="22" xfId="0" applyNumberFormat="1" applyFont="1" applyFill="1" applyBorder="1" applyAlignment="1">
      <alignment horizontal="center" vertical="center"/>
    </xf>
    <xf numFmtId="3" fontId="39" fillId="33" borderId="13" xfId="0" applyNumberFormat="1" applyFont="1" applyFill="1" applyBorder="1" applyAlignment="1">
      <alignment horizontal="center" vertical="center"/>
    </xf>
    <xf numFmtId="3" fontId="39" fillId="33" borderId="19" xfId="0" applyNumberFormat="1" applyFont="1" applyFill="1" applyBorder="1" applyAlignment="1">
      <alignment horizontal="center" vertical="center"/>
    </xf>
    <xf numFmtId="3" fontId="34" fillId="36" borderId="21" xfId="0" applyNumberFormat="1" applyFont="1" applyFill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6" fillId="33" borderId="0" xfId="0" applyFont="1" applyFill="1" applyAlignment="1">
      <alignment horizontal="left" vertical="top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29" fillId="33" borderId="0" xfId="0" applyFont="1" applyFill="1" applyBorder="1" applyAlignment="1">
      <alignment horizontal="center" vertical="center" wrapText="1"/>
    </xf>
    <xf numFmtId="0" fontId="46" fillId="36" borderId="0" xfId="0" applyFont="1" applyFill="1" applyBorder="1" applyAlignment="1">
      <alignment horizontal="center"/>
    </xf>
    <xf numFmtId="0" fontId="16" fillId="35" borderId="23" xfId="0" applyFont="1" applyFill="1" applyBorder="1" applyAlignment="1">
      <alignment horizontal="center"/>
    </xf>
    <xf numFmtId="0" fontId="16" fillId="35" borderId="24" xfId="0" applyFont="1" applyFill="1" applyBorder="1" applyAlignment="1">
      <alignment horizontal="center"/>
    </xf>
    <xf numFmtId="0" fontId="16" fillId="35" borderId="26" xfId="0" applyFont="1" applyFill="1" applyBorder="1" applyAlignment="1">
      <alignment horizontal="center"/>
    </xf>
    <xf numFmtId="0" fontId="16" fillId="35" borderId="0" xfId="0" applyFont="1" applyFill="1" applyBorder="1" applyAlignment="1">
      <alignment horizontal="center"/>
    </xf>
    <xf numFmtId="0" fontId="0" fillId="35" borderId="26" xfId="0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0" fontId="24" fillId="34" borderId="0" xfId="44" applyFont="1" applyFill="1" applyBorder="1" applyAlignment="1" applyProtection="1">
      <alignment horizontal="center" wrapText="1"/>
    </xf>
    <xf numFmtId="0" fontId="0" fillId="35" borderId="28" xfId="0" applyFill="1" applyBorder="1" applyAlignment="1">
      <alignment horizontal="center"/>
    </xf>
    <xf numFmtId="0" fontId="0" fillId="35" borderId="29" xfId="0" applyFill="1" applyBorder="1" applyAlignment="1">
      <alignment horizontal="center"/>
    </xf>
    <xf numFmtId="0" fontId="29" fillId="33" borderId="11" xfId="0" applyFont="1" applyFill="1" applyBorder="1" applyAlignment="1">
      <alignment horizontal="center" vertical="center" wrapText="1"/>
    </xf>
    <xf numFmtId="0" fontId="24" fillId="34" borderId="0" xfId="0" applyFont="1" applyFill="1" applyBorder="1" applyAlignment="1">
      <alignment horizontal="left" vertical="center" wrapText="1"/>
    </xf>
    <xf numFmtId="0" fontId="0" fillId="35" borderId="10" xfId="0" applyFill="1" applyBorder="1" applyAlignment="1">
      <alignment horizontal="center" wrapText="1"/>
    </xf>
    <xf numFmtId="0" fontId="22" fillId="33" borderId="0" xfId="0" applyFont="1" applyFill="1" applyAlignment="1">
      <alignment horizontal="left" wrapText="1"/>
    </xf>
    <xf numFmtId="0" fontId="28" fillId="35" borderId="0" xfId="0" applyFont="1" applyFill="1" applyBorder="1" applyAlignment="1">
      <alignment horizontal="center" vertical="top" wrapText="1"/>
    </xf>
    <xf numFmtId="0" fontId="25" fillId="33" borderId="12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0" fontId="23" fillId="33" borderId="13" xfId="0" applyFont="1" applyFill="1" applyBorder="1" applyAlignment="1">
      <alignment horizontal="center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3" builtinId="3"/>
    <cellStyle name="Neutrale" xfId="8" builtinId="28" customBuiltin="1"/>
    <cellStyle name="Normale" xfId="0" builtinId="0"/>
    <cellStyle name="Normale_Foglio1" xfId="44"/>
    <cellStyle name="Nota" xfId="15" builtinId="10" customBuiltin="1"/>
    <cellStyle name="Output" xfId="10" builtinId="21" customBuiltin="1"/>
    <cellStyle name="Percentuale" xfId="42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K102"/>
  <sheetViews>
    <sheetView topLeftCell="A49" workbookViewId="0">
      <selection activeCell="I21" sqref="I21"/>
    </sheetView>
  </sheetViews>
  <sheetFormatPr defaultRowHeight="15" x14ac:dyDescent="0.25"/>
  <cols>
    <col min="1" max="1" width="40.7109375" style="1" customWidth="1"/>
    <col min="2" max="41" width="14.7109375" style="1" customWidth="1"/>
    <col min="42" max="16384" width="9.140625" style="1"/>
  </cols>
  <sheetData>
    <row r="2" spans="1:37" x14ac:dyDescent="0.25">
      <c r="A2" s="121">
        <v>2013</v>
      </c>
      <c r="B2" s="89" t="s">
        <v>0</v>
      </c>
      <c r="C2" s="89" t="s">
        <v>0</v>
      </c>
      <c r="D2" s="89" t="s">
        <v>0</v>
      </c>
      <c r="E2" s="89" t="s">
        <v>1</v>
      </c>
      <c r="F2" s="89" t="s">
        <v>1</v>
      </c>
      <c r="G2" s="89" t="s">
        <v>1</v>
      </c>
      <c r="H2" s="89" t="s">
        <v>2</v>
      </c>
      <c r="I2" s="89" t="s">
        <v>2</v>
      </c>
      <c r="J2" s="89" t="s">
        <v>2</v>
      </c>
      <c r="K2" s="89" t="s">
        <v>3</v>
      </c>
      <c r="L2" s="89" t="s">
        <v>3</v>
      </c>
      <c r="M2" s="89" t="s">
        <v>3</v>
      </c>
      <c r="N2" s="89" t="s">
        <v>4</v>
      </c>
      <c r="O2" s="89" t="s">
        <v>4</v>
      </c>
      <c r="P2" s="89" t="s">
        <v>4</v>
      </c>
      <c r="Q2" s="89" t="s">
        <v>5</v>
      </c>
      <c r="R2" s="89" t="s">
        <v>5</v>
      </c>
      <c r="S2" s="89" t="s">
        <v>5</v>
      </c>
      <c r="T2" s="89" t="s">
        <v>6</v>
      </c>
      <c r="U2" s="89" t="s">
        <v>6</v>
      </c>
      <c r="V2" s="89" t="s">
        <v>6</v>
      </c>
      <c r="W2" s="89" t="s">
        <v>7</v>
      </c>
      <c r="X2" s="89" t="s">
        <v>7</v>
      </c>
      <c r="Y2" s="89" t="s">
        <v>7</v>
      </c>
      <c r="Z2" s="89" t="s">
        <v>8</v>
      </c>
      <c r="AA2" s="89" t="s">
        <v>8</v>
      </c>
      <c r="AB2" s="89" t="s">
        <v>8</v>
      </c>
      <c r="AC2" s="89" t="s">
        <v>9</v>
      </c>
      <c r="AD2" s="89" t="s">
        <v>9</v>
      </c>
      <c r="AE2" s="89" t="s">
        <v>9</v>
      </c>
      <c r="AF2" s="89" t="s">
        <v>10</v>
      </c>
      <c r="AG2" s="89" t="s">
        <v>10</v>
      </c>
      <c r="AH2" s="89" t="s">
        <v>10</v>
      </c>
      <c r="AI2" s="89" t="s">
        <v>11</v>
      </c>
      <c r="AJ2" s="89" t="s">
        <v>11</v>
      </c>
      <c r="AK2" s="89" t="s">
        <v>11</v>
      </c>
    </row>
    <row r="3" spans="1:37" s="4" customFormat="1" ht="33.75" customHeight="1" x14ac:dyDescent="0.25">
      <c r="A3" s="122"/>
      <c r="B3" s="88" t="s">
        <v>12</v>
      </c>
      <c r="C3" s="88" t="s">
        <v>13</v>
      </c>
      <c r="D3" s="88" t="s">
        <v>14</v>
      </c>
      <c r="E3" s="88" t="s">
        <v>12</v>
      </c>
      <c r="F3" s="88" t="s">
        <v>13</v>
      </c>
      <c r="G3" s="88" t="s">
        <v>14</v>
      </c>
      <c r="H3" s="88" t="s">
        <v>12</v>
      </c>
      <c r="I3" s="88" t="s">
        <v>13</v>
      </c>
      <c r="J3" s="88" t="s">
        <v>14</v>
      </c>
      <c r="K3" s="88" t="s">
        <v>12</v>
      </c>
      <c r="L3" s="88" t="s">
        <v>13</v>
      </c>
      <c r="M3" s="88" t="s">
        <v>14</v>
      </c>
      <c r="N3" s="88" t="s">
        <v>12</v>
      </c>
      <c r="O3" s="88" t="s">
        <v>13</v>
      </c>
      <c r="P3" s="88" t="s">
        <v>14</v>
      </c>
      <c r="Q3" s="88" t="s">
        <v>12</v>
      </c>
      <c r="R3" s="88" t="s">
        <v>13</v>
      </c>
      <c r="S3" s="88" t="s">
        <v>14</v>
      </c>
      <c r="T3" s="88" t="s">
        <v>12</v>
      </c>
      <c r="U3" s="88" t="s">
        <v>13</v>
      </c>
      <c r="V3" s="88" t="s">
        <v>14</v>
      </c>
      <c r="W3" s="88" t="s">
        <v>12</v>
      </c>
      <c r="X3" s="88" t="s">
        <v>13</v>
      </c>
      <c r="Y3" s="88" t="s">
        <v>14</v>
      </c>
      <c r="Z3" s="88" t="s">
        <v>12</v>
      </c>
      <c r="AA3" s="88" t="s">
        <v>13</v>
      </c>
      <c r="AB3" s="88" t="s">
        <v>14</v>
      </c>
      <c r="AC3" s="88" t="s">
        <v>12</v>
      </c>
      <c r="AD3" s="88" t="s">
        <v>13</v>
      </c>
      <c r="AE3" s="88" t="s">
        <v>14</v>
      </c>
      <c r="AF3" s="88" t="s">
        <v>12</v>
      </c>
      <c r="AG3" s="88" t="s">
        <v>13</v>
      </c>
      <c r="AH3" s="88" t="s">
        <v>14</v>
      </c>
      <c r="AI3" s="88" t="s">
        <v>12</v>
      </c>
      <c r="AJ3" s="88" t="s">
        <v>13</v>
      </c>
      <c r="AK3" s="88" t="s">
        <v>14</v>
      </c>
    </row>
    <row r="4" spans="1:37" x14ac:dyDescent="0.25">
      <c r="A4" s="90" t="s">
        <v>15</v>
      </c>
      <c r="B4" s="5">
        <v>61149</v>
      </c>
      <c r="C4" s="5">
        <v>150680412</v>
      </c>
      <c r="D4" s="5">
        <v>3155030</v>
      </c>
      <c r="E4" s="5">
        <v>362855</v>
      </c>
      <c r="F4" s="5">
        <v>2245804015</v>
      </c>
      <c r="G4" s="5">
        <v>40403317</v>
      </c>
      <c r="H4" s="5">
        <v>407538</v>
      </c>
      <c r="I4" s="5">
        <v>3591806362</v>
      </c>
      <c r="J4" s="5">
        <v>57641091</v>
      </c>
      <c r="K4" s="5">
        <v>386518</v>
      </c>
      <c r="L4" s="5">
        <v>3863465333</v>
      </c>
      <c r="M4" s="5">
        <v>58683495</v>
      </c>
      <c r="N4" s="5">
        <v>367008</v>
      </c>
      <c r="O4" s="5">
        <v>3846301655</v>
      </c>
      <c r="P4" s="5">
        <v>56614539</v>
      </c>
      <c r="Q4" s="5">
        <v>313237</v>
      </c>
      <c r="R4" s="5">
        <v>3301085027</v>
      </c>
      <c r="S4" s="5">
        <v>48255987</v>
      </c>
      <c r="T4" s="5">
        <v>260449</v>
      </c>
      <c r="U4" s="5">
        <v>2755663550</v>
      </c>
      <c r="V4" s="5">
        <v>39704154</v>
      </c>
      <c r="W4" s="5">
        <v>177419</v>
      </c>
      <c r="X4" s="5">
        <v>1925107471</v>
      </c>
      <c r="Y4" s="5">
        <v>26650828</v>
      </c>
      <c r="Z4" s="5">
        <v>108478</v>
      </c>
      <c r="AA4" s="5">
        <v>1406229990</v>
      </c>
      <c r="AB4" s="5">
        <v>16440954</v>
      </c>
      <c r="AC4" s="5">
        <v>50545</v>
      </c>
      <c r="AD4" s="5">
        <v>628001250</v>
      </c>
      <c r="AE4" s="5">
        <v>6882097</v>
      </c>
      <c r="AF4" s="5">
        <v>21077</v>
      </c>
      <c r="AG4" s="5">
        <v>172241139</v>
      </c>
      <c r="AH4" s="5">
        <v>2090810</v>
      </c>
      <c r="AI4" s="5">
        <v>2516273</v>
      </c>
      <c r="AJ4" s="5">
        <v>23886386204</v>
      </c>
      <c r="AK4" s="5">
        <v>356522302</v>
      </c>
    </row>
    <row r="5" spans="1:37" x14ac:dyDescent="0.25">
      <c r="A5" s="90" t="s">
        <v>16</v>
      </c>
      <c r="B5" s="5">
        <v>61763</v>
      </c>
      <c r="C5" s="5">
        <v>358405279</v>
      </c>
      <c r="D5" s="5">
        <v>8384912</v>
      </c>
      <c r="E5" s="5">
        <v>612166</v>
      </c>
      <c r="F5" s="5">
        <v>7289457977</v>
      </c>
      <c r="G5" s="5">
        <v>134955811</v>
      </c>
      <c r="H5" s="5">
        <v>1122381</v>
      </c>
      <c r="I5" s="5">
        <v>18704613618</v>
      </c>
      <c r="J5" s="5">
        <v>281308930</v>
      </c>
      <c r="K5" s="5">
        <v>1440611</v>
      </c>
      <c r="L5" s="5">
        <v>29420415581</v>
      </c>
      <c r="M5" s="5">
        <v>378742247</v>
      </c>
      <c r="N5" s="5">
        <v>1762642</v>
      </c>
      <c r="O5" s="5">
        <v>40821558924</v>
      </c>
      <c r="P5" s="5">
        <v>476091060</v>
      </c>
      <c r="Q5" s="5">
        <v>1830779</v>
      </c>
      <c r="R5" s="5">
        <v>47727571470</v>
      </c>
      <c r="S5" s="5">
        <v>506898726</v>
      </c>
      <c r="T5" s="5">
        <v>1722139</v>
      </c>
      <c r="U5" s="5">
        <v>47933724251</v>
      </c>
      <c r="V5" s="5">
        <v>481682856</v>
      </c>
      <c r="W5" s="5">
        <v>1383392</v>
      </c>
      <c r="X5" s="5">
        <v>40953629822</v>
      </c>
      <c r="Y5" s="5">
        <v>388057538</v>
      </c>
      <c r="Z5" s="5">
        <v>942251</v>
      </c>
      <c r="AA5" s="5">
        <v>28973162417</v>
      </c>
      <c r="AB5" s="5">
        <v>260228283</v>
      </c>
      <c r="AC5" s="5">
        <v>307192</v>
      </c>
      <c r="AD5" s="5">
        <v>8624332775</v>
      </c>
      <c r="AE5" s="5">
        <v>77941436</v>
      </c>
      <c r="AF5" s="5">
        <v>78905</v>
      </c>
      <c r="AG5" s="5">
        <v>1310011596</v>
      </c>
      <c r="AH5" s="5">
        <v>16416284</v>
      </c>
      <c r="AI5" s="5">
        <v>11264221</v>
      </c>
      <c r="AJ5" s="5">
        <v>272116883710</v>
      </c>
      <c r="AK5" s="5">
        <v>3010708083</v>
      </c>
    </row>
    <row r="6" spans="1:37" x14ac:dyDescent="0.25">
      <c r="A6" s="90" t="s">
        <v>17</v>
      </c>
      <c r="B6" s="5">
        <v>18727</v>
      </c>
      <c r="C6" s="5">
        <v>48075083</v>
      </c>
      <c r="D6" s="5">
        <v>939902</v>
      </c>
      <c r="E6" s="5">
        <v>59483</v>
      </c>
      <c r="F6" s="5">
        <v>315721845</v>
      </c>
      <c r="G6" s="5">
        <v>5264724</v>
      </c>
      <c r="H6" s="5">
        <v>51543</v>
      </c>
      <c r="I6" s="5">
        <v>374287280</v>
      </c>
      <c r="J6" s="5">
        <v>5716121</v>
      </c>
      <c r="K6" s="5">
        <v>42474</v>
      </c>
      <c r="L6" s="5">
        <v>354802077</v>
      </c>
      <c r="M6" s="5">
        <v>5112585</v>
      </c>
      <c r="N6" s="5">
        <v>40841</v>
      </c>
      <c r="O6" s="5">
        <v>355248359</v>
      </c>
      <c r="P6" s="5">
        <v>5009083</v>
      </c>
      <c r="Q6" s="5">
        <v>39079</v>
      </c>
      <c r="R6" s="5">
        <v>347276335</v>
      </c>
      <c r="S6" s="5">
        <v>4823455</v>
      </c>
      <c r="T6" s="5">
        <v>36042</v>
      </c>
      <c r="U6" s="5">
        <v>320665324</v>
      </c>
      <c r="V6" s="5">
        <v>4473163</v>
      </c>
      <c r="W6" s="5">
        <v>27322</v>
      </c>
      <c r="X6" s="5">
        <v>246128924</v>
      </c>
      <c r="Y6" s="5">
        <v>3377812</v>
      </c>
      <c r="Z6" s="5">
        <v>18070</v>
      </c>
      <c r="AA6" s="5">
        <v>163792351</v>
      </c>
      <c r="AB6" s="5">
        <v>2224081</v>
      </c>
      <c r="AC6" s="5">
        <v>8899</v>
      </c>
      <c r="AD6" s="5">
        <v>73914586</v>
      </c>
      <c r="AE6" s="5">
        <v>1023863</v>
      </c>
      <c r="AF6" s="5">
        <v>4684</v>
      </c>
      <c r="AG6" s="5">
        <v>24893047</v>
      </c>
      <c r="AH6" s="5">
        <v>406124</v>
      </c>
      <c r="AI6" s="5">
        <v>347164</v>
      </c>
      <c r="AJ6" s="5">
        <v>2624805211</v>
      </c>
      <c r="AK6" s="5">
        <v>38370913</v>
      </c>
    </row>
    <row r="7" spans="1:37" x14ac:dyDescent="0.25">
      <c r="A7" s="90" t="s">
        <v>11</v>
      </c>
      <c r="B7" s="5">
        <v>141639</v>
      </c>
      <c r="C7" s="5">
        <v>557160774</v>
      </c>
      <c r="D7" s="5">
        <v>12479844</v>
      </c>
      <c r="E7" s="5">
        <v>1034504</v>
      </c>
      <c r="F7" s="5">
        <v>9850983837</v>
      </c>
      <c r="G7" s="5">
        <v>180623852</v>
      </c>
      <c r="H7" s="5">
        <v>1581462</v>
      </c>
      <c r="I7" s="5">
        <v>22670707260</v>
      </c>
      <c r="J7" s="5">
        <v>344666142</v>
      </c>
      <c r="K7" s="5">
        <v>1869603</v>
      </c>
      <c r="L7" s="5">
        <v>33638682991</v>
      </c>
      <c r="M7" s="5">
        <v>442538327</v>
      </c>
      <c r="N7" s="5">
        <v>2170491</v>
      </c>
      <c r="O7" s="5">
        <v>45023108938</v>
      </c>
      <c r="P7" s="5">
        <v>537714682</v>
      </c>
      <c r="Q7" s="5">
        <v>2183095</v>
      </c>
      <c r="R7" s="5">
        <v>51375932832</v>
      </c>
      <c r="S7" s="5">
        <v>559978168</v>
      </c>
      <c r="T7" s="5">
        <v>2018630</v>
      </c>
      <c r="U7" s="5">
        <v>51010053125</v>
      </c>
      <c r="V7" s="5">
        <v>525860173</v>
      </c>
      <c r="W7" s="5">
        <v>1588133</v>
      </c>
      <c r="X7" s="5">
        <v>43124866217</v>
      </c>
      <c r="Y7" s="5">
        <v>418086178</v>
      </c>
      <c r="Z7" s="5">
        <v>1068799</v>
      </c>
      <c r="AA7" s="5">
        <v>30543184758</v>
      </c>
      <c r="AB7" s="5">
        <v>278893318</v>
      </c>
      <c r="AC7" s="5">
        <v>366636</v>
      </c>
      <c r="AD7" s="5">
        <v>9326248611</v>
      </c>
      <c r="AE7" s="5">
        <v>85847396</v>
      </c>
      <c r="AF7" s="5">
        <v>104666</v>
      </c>
      <c r="AG7" s="5">
        <v>1507145782</v>
      </c>
      <c r="AH7" s="5">
        <v>18913218</v>
      </c>
      <c r="AI7" s="5">
        <v>14127658</v>
      </c>
      <c r="AJ7" s="5">
        <v>298628075125</v>
      </c>
      <c r="AK7" s="5">
        <v>3405601298</v>
      </c>
    </row>
    <row r="10" spans="1:37" x14ac:dyDescent="0.25">
      <c r="S10" s="87">
        <f>S5/Q5</f>
        <v>276.87597793070597</v>
      </c>
      <c r="T10" s="87"/>
      <c r="U10" s="87"/>
      <c r="V10" s="87">
        <f>V5/T5</f>
        <v>279.70033545491975</v>
      </c>
      <c r="W10" s="87"/>
      <c r="X10" s="87"/>
      <c r="Y10" s="87">
        <f>Y5/W5</f>
        <v>280.51162504915453</v>
      </c>
      <c r="Z10" s="87"/>
      <c r="AA10" s="87"/>
      <c r="AB10" s="87">
        <f>AB5/Z5</f>
        <v>276.17724258185984</v>
      </c>
      <c r="AC10" s="87"/>
      <c r="AD10" s="87"/>
      <c r="AE10" s="87">
        <f>AE5/AC5</f>
        <v>253.72221932862834</v>
      </c>
      <c r="AF10" s="87"/>
      <c r="AG10" s="87"/>
      <c r="AH10" s="87">
        <f>AH5/AF5</f>
        <v>208.05125150497435</v>
      </c>
      <c r="AI10" s="10"/>
    </row>
    <row r="14" spans="1:37" ht="15.75" thickBot="1" x14ac:dyDescent="0.3"/>
    <row r="15" spans="1:37" ht="15" customHeight="1" thickTop="1" x14ac:dyDescent="0.25">
      <c r="A15" s="65" t="s">
        <v>21</v>
      </c>
      <c r="B15" s="65" t="s">
        <v>30</v>
      </c>
      <c r="C15" s="65" t="s">
        <v>18</v>
      </c>
      <c r="D15" s="65" t="s">
        <v>77</v>
      </c>
      <c r="E15" s="65" t="s">
        <v>78</v>
      </c>
      <c r="F15" s="65" t="s">
        <v>28</v>
      </c>
    </row>
    <row r="16" spans="1:37" ht="15" customHeight="1" x14ac:dyDescent="0.25">
      <c r="A16" s="3" t="s">
        <v>15</v>
      </c>
      <c r="B16" s="61">
        <f>B4+E4</f>
        <v>424004</v>
      </c>
      <c r="C16" s="6">
        <f>B4+E4+H4</f>
        <v>831542</v>
      </c>
      <c r="D16" s="57">
        <f>B4+E4+H4+K4</f>
        <v>1218060</v>
      </c>
      <c r="E16" s="6">
        <f>B4+E4+H4+K4+N4</f>
        <v>1585068</v>
      </c>
      <c r="F16" s="57">
        <f>AI4</f>
        <v>2516273</v>
      </c>
    </row>
    <row r="17" spans="1:6" ht="15" customHeight="1" x14ac:dyDescent="0.25">
      <c r="A17" s="3" t="s">
        <v>16</v>
      </c>
      <c r="B17" s="61">
        <f t="shared" ref="B17:B18" si="0">B5+E5</f>
        <v>673929</v>
      </c>
      <c r="C17" s="6">
        <f>B5+E5+H5</f>
        <v>1796310</v>
      </c>
      <c r="D17" s="57">
        <f>B5+E5+H5+K5</f>
        <v>3236921</v>
      </c>
      <c r="E17" s="6">
        <f>B5+E5+H5+K5+N5</f>
        <v>4999563</v>
      </c>
      <c r="F17" s="57">
        <f>AI5</f>
        <v>11264221</v>
      </c>
    </row>
    <row r="18" spans="1:6" ht="15" customHeight="1" x14ac:dyDescent="0.25">
      <c r="A18" s="3" t="s">
        <v>17</v>
      </c>
      <c r="B18" s="61">
        <f t="shared" si="0"/>
        <v>78210</v>
      </c>
      <c r="C18" s="6">
        <f>B6+E6+H6</f>
        <v>129753</v>
      </c>
      <c r="D18" s="57">
        <f>B6+E6+H6+K6</f>
        <v>172227</v>
      </c>
      <c r="E18" s="6">
        <f>B6+E6+H6+K6+N6</f>
        <v>213068</v>
      </c>
      <c r="F18" s="57">
        <f>AI6</f>
        <v>347164</v>
      </c>
    </row>
    <row r="19" spans="1:6" ht="15" customHeight="1" x14ac:dyDescent="0.25">
      <c r="A19" s="3" t="s">
        <v>20</v>
      </c>
      <c r="B19" s="61">
        <f>SUM(B16:B18)</f>
        <v>1176143</v>
      </c>
      <c r="C19" s="6">
        <f>SUM(C16:C18)</f>
        <v>2757605</v>
      </c>
      <c r="D19" s="57">
        <f t="shared" ref="D19:F19" si="1">SUM(D16:D18)</f>
        <v>4627208</v>
      </c>
      <c r="E19" s="6">
        <f t="shared" si="1"/>
        <v>6797699</v>
      </c>
      <c r="F19" s="57">
        <f t="shared" si="1"/>
        <v>14127658</v>
      </c>
    </row>
    <row r="20" spans="1:6" ht="15.75" thickBot="1" x14ac:dyDescent="0.3"/>
    <row r="21" spans="1:6" ht="15" customHeight="1" thickTop="1" x14ac:dyDescent="0.25">
      <c r="A21" s="65" t="s">
        <v>22</v>
      </c>
      <c r="B21" s="65" t="s">
        <v>30</v>
      </c>
      <c r="C21" s="65" t="s">
        <v>18</v>
      </c>
      <c r="D21" s="65" t="s">
        <v>77</v>
      </c>
      <c r="E21" s="65" t="s">
        <v>78</v>
      </c>
      <c r="F21" s="65" t="s">
        <v>28</v>
      </c>
    </row>
    <row r="22" spans="1:6" x14ac:dyDescent="0.25">
      <c r="A22" s="3" t="s">
        <v>15</v>
      </c>
      <c r="B22" s="57">
        <f>C4+F4</f>
        <v>2396484427</v>
      </c>
      <c r="C22" s="6">
        <f>C4+F4+I4</f>
        <v>5988290789</v>
      </c>
      <c r="D22" s="57">
        <f>C4+F4+I4+L4</f>
        <v>9851756122</v>
      </c>
      <c r="E22" s="6">
        <f>C4+F4+I4+L4+O4</f>
        <v>13698057777</v>
      </c>
      <c r="F22" s="57">
        <f>AJ4</f>
        <v>23886386204</v>
      </c>
    </row>
    <row r="23" spans="1:6" x14ac:dyDescent="0.25">
      <c r="A23" s="3" t="s">
        <v>16</v>
      </c>
      <c r="B23" s="57">
        <f t="shared" ref="B23:B24" si="2">C5+F5</f>
        <v>7647863256</v>
      </c>
      <c r="C23" s="6">
        <f>C5+F5+I5</f>
        <v>26352476874</v>
      </c>
      <c r="D23" s="57">
        <f>C5+F5+I5+L5</f>
        <v>55772892455</v>
      </c>
      <c r="E23" s="6">
        <f>C5+F5+I5+L5+O5</f>
        <v>96594451379</v>
      </c>
      <c r="F23" s="57">
        <f>AJ5</f>
        <v>272116883710</v>
      </c>
    </row>
    <row r="24" spans="1:6" x14ac:dyDescent="0.25">
      <c r="A24" s="3" t="s">
        <v>17</v>
      </c>
      <c r="B24" s="57">
        <f t="shared" si="2"/>
        <v>363796928</v>
      </c>
      <c r="C24" s="6">
        <f>C6+F6+I6</f>
        <v>738084208</v>
      </c>
      <c r="D24" s="57">
        <f>C6+F6+I6+L6</f>
        <v>1092886285</v>
      </c>
      <c r="E24" s="6">
        <f>C6+F6+I6+L6+O6</f>
        <v>1448134644</v>
      </c>
      <c r="F24" s="57">
        <f>AJ6</f>
        <v>2624805211</v>
      </c>
    </row>
    <row r="25" spans="1:6" x14ac:dyDescent="0.25">
      <c r="A25" s="3" t="s">
        <v>20</v>
      </c>
      <c r="B25" s="57">
        <f>SUM(B22:B24)</f>
        <v>10408144611</v>
      </c>
      <c r="C25" s="6">
        <f>SUM(C22:C24)</f>
        <v>33078851871</v>
      </c>
      <c r="D25" s="57">
        <f t="shared" ref="D25" si="3">SUM(D22:D24)</f>
        <v>66717534862</v>
      </c>
      <c r="E25" s="6">
        <f t="shared" ref="E25:F25" si="4">SUM(E22:E24)</f>
        <v>111740643800</v>
      </c>
      <c r="F25" s="57">
        <f t="shared" si="4"/>
        <v>298628075125</v>
      </c>
    </row>
    <row r="26" spans="1:6" ht="15.75" thickBot="1" x14ac:dyDescent="0.3"/>
    <row r="27" spans="1:6" ht="15" customHeight="1" thickTop="1" x14ac:dyDescent="0.25">
      <c r="A27" s="65" t="s">
        <v>24</v>
      </c>
      <c r="B27" s="65" t="s">
        <v>30</v>
      </c>
      <c r="C27" s="65" t="s">
        <v>18</v>
      </c>
      <c r="D27" s="65" t="s">
        <v>77</v>
      </c>
      <c r="E27" s="65" t="s">
        <v>78</v>
      </c>
      <c r="F27" s="65" t="s">
        <v>28</v>
      </c>
    </row>
    <row r="28" spans="1:6" x14ac:dyDescent="0.25">
      <c r="A28" s="3" t="s">
        <v>15</v>
      </c>
      <c r="B28" s="57">
        <f>D4+G4</f>
        <v>43558347</v>
      </c>
      <c r="C28" s="6">
        <f>D4+G4+J4</f>
        <v>101199438</v>
      </c>
      <c r="D28" s="57">
        <f>D4+G4+J4+M4</f>
        <v>159882933</v>
      </c>
      <c r="E28" s="6">
        <f>D4+G4+J4+M4+P4</f>
        <v>216497472</v>
      </c>
      <c r="F28" s="57">
        <f>AK4</f>
        <v>356522302</v>
      </c>
    </row>
    <row r="29" spans="1:6" x14ac:dyDescent="0.25">
      <c r="A29" s="3" t="s">
        <v>16</v>
      </c>
      <c r="B29" s="57">
        <f t="shared" ref="B29:B30" si="5">D5+G5</f>
        <v>143340723</v>
      </c>
      <c r="C29" s="6">
        <f>D5+G5+J5</f>
        <v>424649653</v>
      </c>
      <c r="D29" s="57">
        <f>D5+G5+J5+M5</f>
        <v>803391900</v>
      </c>
      <c r="E29" s="6">
        <f>D5+G5+J5+M5+P5</f>
        <v>1279482960</v>
      </c>
      <c r="F29" s="57">
        <f>AK5</f>
        <v>3010708083</v>
      </c>
    </row>
    <row r="30" spans="1:6" x14ac:dyDescent="0.25">
      <c r="A30" s="3" t="s">
        <v>17</v>
      </c>
      <c r="B30" s="57">
        <f t="shared" si="5"/>
        <v>6204626</v>
      </c>
      <c r="C30" s="6">
        <f>D6+G6+J6</f>
        <v>11920747</v>
      </c>
      <c r="D30" s="57">
        <f>D6+G6+J6+M6</f>
        <v>17033332</v>
      </c>
      <c r="E30" s="6">
        <f>D6+G6+J6+M6+P6</f>
        <v>22042415</v>
      </c>
      <c r="F30" s="57">
        <f>AK6</f>
        <v>38370913</v>
      </c>
    </row>
    <row r="31" spans="1:6" x14ac:dyDescent="0.25">
      <c r="A31" s="3" t="s">
        <v>20</v>
      </c>
      <c r="B31" s="57">
        <f>SUM(B28:B30)</f>
        <v>193103696</v>
      </c>
      <c r="C31" s="6">
        <f>SUM(C28:C30)</f>
        <v>537769838</v>
      </c>
      <c r="D31" s="57">
        <f t="shared" ref="D31" si="6">SUM(D28:D30)</f>
        <v>980308165</v>
      </c>
      <c r="E31" s="6">
        <f t="shared" ref="E31:F31" si="7">SUM(E28:E30)</f>
        <v>1518022847</v>
      </c>
      <c r="F31" s="57">
        <f t="shared" si="7"/>
        <v>3405601298</v>
      </c>
    </row>
    <row r="32" spans="1:6" ht="15.75" thickBot="1" x14ac:dyDescent="0.3"/>
    <row r="33" spans="1:11" ht="15" customHeight="1" thickTop="1" x14ac:dyDescent="0.25">
      <c r="A33" s="65" t="s">
        <v>80</v>
      </c>
      <c r="B33" s="65" t="s">
        <v>30</v>
      </c>
      <c r="C33" s="65" t="s">
        <v>18</v>
      </c>
      <c r="D33" s="65" t="s">
        <v>77</v>
      </c>
      <c r="E33" s="65" t="s">
        <v>78</v>
      </c>
      <c r="F33" s="65" t="s">
        <v>28</v>
      </c>
    </row>
    <row r="34" spans="1:11" x14ac:dyDescent="0.25">
      <c r="A34" s="3" t="s">
        <v>15</v>
      </c>
      <c r="B34" s="57">
        <f>B22/B16</f>
        <v>5652.0325916736638</v>
      </c>
      <c r="C34" s="6">
        <f>C22/C16</f>
        <v>7201.4291388769298</v>
      </c>
      <c r="D34" s="57">
        <f>D22/D16</f>
        <v>8088.0712953384891</v>
      </c>
      <c r="E34" s="6">
        <f>E22/E16</f>
        <v>8641.9369875614175</v>
      </c>
      <c r="F34" s="57">
        <f>F22/F16</f>
        <v>9492.7641809930792</v>
      </c>
    </row>
    <row r="35" spans="1:11" x14ac:dyDescent="0.25">
      <c r="A35" s="3" t="s">
        <v>16</v>
      </c>
      <c r="B35" s="57">
        <f t="shared" ref="B35" si="8">B23/B17</f>
        <v>11348.173555374527</v>
      </c>
      <c r="C35" s="6">
        <f t="shared" ref="C35:D35" si="9">C23/C17</f>
        <v>14670.339125206674</v>
      </c>
      <c r="D35" s="57">
        <f t="shared" si="9"/>
        <v>17230.229732205389</v>
      </c>
      <c r="E35" s="6">
        <f t="shared" ref="E35:F37" si="10">E23/E17</f>
        <v>19320.57889439537</v>
      </c>
      <c r="F35" s="57">
        <f t="shared" si="10"/>
        <v>24157.630049161857</v>
      </c>
    </row>
    <row r="36" spans="1:11" x14ac:dyDescent="0.25">
      <c r="A36" s="3" t="s">
        <v>17</v>
      </c>
      <c r="B36" s="57">
        <f t="shared" ref="B36" si="11">B24/B18</f>
        <v>4651.5398030942333</v>
      </c>
      <c r="C36" s="6">
        <f t="shared" ref="C36:D36" si="12">C24/C18</f>
        <v>5688.3787503949816</v>
      </c>
      <c r="D36" s="57">
        <f t="shared" si="12"/>
        <v>6345.6152926080113</v>
      </c>
      <c r="E36" s="6">
        <f t="shared" si="10"/>
        <v>6796.5843955920172</v>
      </c>
      <c r="F36" s="57">
        <f t="shared" si="10"/>
        <v>7560.7067869940429</v>
      </c>
    </row>
    <row r="37" spans="1:11" x14ac:dyDescent="0.25">
      <c r="A37" s="3" t="s">
        <v>20</v>
      </c>
      <c r="B37" s="57">
        <f t="shared" ref="B37" si="13">B25/B19</f>
        <v>8849.3870311688297</v>
      </c>
      <c r="C37" s="6">
        <f t="shared" ref="C37:D37" si="14">C25/C19</f>
        <v>11995.500396539752</v>
      </c>
      <c r="D37" s="57">
        <f t="shared" si="14"/>
        <v>14418.529459233299</v>
      </c>
      <c r="E37" s="6">
        <f t="shared" si="10"/>
        <v>16438.009950131654</v>
      </c>
      <c r="F37" s="57">
        <f t="shared" si="10"/>
        <v>21137.832974510002</v>
      </c>
    </row>
    <row r="38" spans="1:11" ht="15.75" thickBot="1" x14ac:dyDescent="0.3"/>
    <row r="39" spans="1:11" ht="16.5" thickTop="1" thickBot="1" x14ac:dyDescent="0.3">
      <c r="A39" s="64" t="s">
        <v>79</v>
      </c>
      <c r="B39" s="65" t="s">
        <v>30</v>
      </c>
      <c r="C39" s="65" t="s">
        <v>18</v>
      </c>
      <c r="D39" s="65" t="s">
        <v>77</v>
      </c>
      <c r="E39" s="65" t="s">
        <v>78</v>
      </c>
      <c r="F39" s="65" t="s">
        <v>28</v>
      </c>
    </row>
    <row r="40" spans="1:11" ht="15.75" thickTop="1" x14ac:dyDescent="0.25">
      <c r="A40" s="3" t="s">
        <v>15</v>
      </c>
      <c r="B40" s="57">
        <f>B28/B16</f>
        <v>102.73098131149706</v>
      </c>
      <c r="C40" s="6">
        <f>C28/C16</f>
        <v>121.7009339275707</v>
      </c>
      <c r="D40" s="57">
        <f>D28/D16</f>
        <v>131.26030983695384</v>
      </c>
      <c r="E40" s="6">
        <f>E28/E16</f>
        <v>136.58560516015717</v>
      </c>
      <c r="F40" s="57">
        <f>F28/F16</f>
        <v>141.68665403157766</v>
      </c>
    </row>
    <row r="41" spans="1:11" x14ac:dyDescent="0.25">
      <c r="A41" s="3" t="s">
        <v>16</v>
      </c>
      <c r="B41" s="57">
        <f t="shared" ref="B41" si="15">B29/B17</f>
        <v>212.69410130740775</v>
      </c>
      <c r="C41" s="6">
        <f t="shared" ref="C41:E41" si="16">C29/C17</f>
        <v>236.40109613596763</v>
      </c>
      <c r="D41" s="57">
        <f t="shared" si="16"/>
        <v>248.19632607654003</v>
      </c>
      <c r="E41" s="6">
        <f t="shared" si="16"/>
        <v>255.91895931704431</v>
      </c>
      <c r="F41" s="57">
        <f t="shared" ref="F41" si="17">F29/F17</f>
        <v>267.28062979233096</v>
      </c>
    </row>
    <row r="42" spans="1:11" x14ac:dyDescent="0.25">
      <c r="A42" s="3" t="s">
        <v>17</v>
      </c>
      <c r="B42" s="57">
        <f t="shared" ref="B42" si="18">B30/B18</f>
        <v>79.332898606316334</v>
      </c>
      <c r="C42" s="6">
        <f t="shared" ref="C42:E42" si="19">C30/C18</f>
        <v>91.872611808590165</v>
      </c>
      <c r="D42" s="57">
        <f t="shared" si="19"/>
        <v>98.900474373936717</v>
      </c>
      <c r="E42" s="6">
        <f t="shared" si="19"/>
        <v>103.45248934612424</v>
      </c>
      <c r="F42" s="57">
        <f t="shared" ref="F42" si="20">F30/F18</f>
        <v>110.52676256754732</v>
      </c>
    </row>
    <row r="43" spans="1:11" x14ac:dyDescent="0.25">
      <c r="A43" s="3" t="s">
        <v>20</v>
      </c>
      <c r="B43" s="57">
        <f t="shared" ref="B43" si="21">B31/B19</f>
        <v>164.1838585954259</v>
      </c>
      <c r="C43" s="6">
        <f t="shared" ref="C43:E43" si="22">C31/C19</f>
        <v>195.01336775934189</v>
      </c>
      <c r="D43" s="57">
        <f t="shared" si="22"/>
        <v>211.85738030363018</v>
      </c>
      <c r="E43" s="6">
        <f t="shared" si="22"/>
        <v>223.31421956164874</v>
      </c>
      <c r="F43" s="57">
        <f t="shared" ref="F43" si="23">F31/F19</f>
        <v>241.05915488611063</v>
      </c>
    </row>
    <row r="44" spans="1:11" ht="15.75" thickBot="1" x14ac:dyDescent="0.3">
      <c r="A44" s="58"/>
      <c r="B44" s="58"/>
      <c r="C44" s="58"/>
      <c r="D44" s="58"/>
      <c r="E44" s="58"/>
      <c r="F44" s="58"/>
    </row>
    <row r="45" spans="1:11" ht="16.5" thickTop="1" thickBot="1" x14ac:dyDescent="0.3">
      <c r="A45" s="64" t="s">
        <v>88</v>
      </c>
      <c r="B45" s="65" t="s">
        <v>30</v>
      </c>
      <c r="C45" s="65" t="s">
        <v>18</v>
      </c>
      <c r="D45" s="65" t="s">
        <v>77</v>
      </c>
      <c r="E45" s="65" t="s">
        <v>78</v>
      </c>
      <c r="F45" s="65" t="s">
        <v>28</v>
      </c>
    </row>
    <row r="46" spans="1:11" ht="15.75" thickTop="1" x14ac:dyDescent="0.25">
      <c r="A46" s="3" t="s">
        <v>15</v>
      </c>
      <c r="B46" s="60">
        <f>B40/280</f>
        <v>0.36689636182677521</v>
      </c>
      <c r="C46" s="7">
        <f t="shared" ref="C46:F46" si="24">C40/280</f>
        <v>0.43464619259846682</v>
      </c>
      <c r="D46" s="60">
        <f t="shared" si="24"/>
        <v>0.46878682084626372</v>
      </c>
      <c r="E46" s="7">
        <f t="shared" si="24"/>
        <v>0.48780573271484706</v>
      </c>
      <c r="F46" s="60">
        <f t="shared" si="24"/>
        <v>0.50602376439849162</v>
      </c>
      <c r="G46" s="59"/>
      <c r="H46" s="59"/>
      <c r="I46" s="59"/>
      <c r="J46" s="59"/>
      <c r="K46" s="59"/>
    </row>
    <row r="47" spans="1:11" x14ac:dyDescent="0.25">
      <c r="A47" s="3" t="s">
        <v>16</v>
      </c>
      <c r="B47" s="60">
        <f t="shared" ref="B47:F49" si="25">B41/280</f>
        <v>0.75962179038359912</v>
      </c>
      <c r="C47" s="7">
        <f t="shared" si="25"/>
        <v>0.84428962905702731</v>
      </c>
      <c r="D47" s="60">
        <f t="shared" si="25"/>
        <v>0.88641545027335722</v>
      </c>
      <c r="E47" s="7">
        <f t="shared" si="25"/>
        <v>0.91399628327515825</v>
      </c>
      <c r="F47" s="60">
        <f t="shared" si="25"/>
        <v>0.95457367782975344</v>
      </c>
      <c r="G47" s="59"/>
      <c r="H47" s="59"/>
      <c r="I47" s="59"/>
      <c r="J47" s="59"/>
      <c r="K47" s="59"/>
    </row>
    <row r="48" spans="1:11" x14ac:dyDescent="0.25">
      <c r="A48" s="3" t="s">
        <v>17</v>
      </c>
      <c r="B48" s="60">
        <f t="shared" si="25"/>
        <v>0.28333178073684406</v>
      </c>
      <c r="C48" s="7">
        <f t="shared" si="25"/>
        <v>0.32811647074496486</v>
      </c>
      <c r="D48" s="60">
        <f t="shared" si="25"/>
        <v>0.35321597990691683</v>
      </c>
      <c r="E48" s="7">
        <f t="shared" si="25"/>
        <v>0.369473176236158</v>
      </c>
      <c r="F48" s="60">
        <f t="shared" si="25"/>
        <v>0.39473843774124046</v>
      </c>
      <c r="G48" s="59"/>
      <c r="H48" s="59"/>
      <c r="I48" s="59"/>
      <c r="J48" s="59"/>
      <c r="K48" s="59"/>
    </row>
    <row r="49" spans="1:11" x14ac:dyDescent="0.25">
      <c r="A49" s="3" t="s">
        <v>20</v>
      </c>
      <c r="B49" s="60">
        <f t="shared" si="25"/>
        <v>0.58637092355509246</v>
      </c>
      <c r="C49" s="7">
        <f t="shared" si="25"/>
        <v>0.69647631342622107</v>
      </c>
      <c r="D49" s="60">
        <f t="shared" si="25"/>
        <v>0.75663350108439353</v>
      </c>
      <c r="E49" s="7">
        <f t="shared" si="25"/>
        <v>0.79755078414874547</v>
      </c>
      <c r="F49" s="60">
        <f t="shared" si="25"/>
        <v>0.86092555316468078</v>
      </c>
      <c r="G49" s="59"/>
      <c r="H49" s="59"/>
      <c r="I49" s="59"/>
      <c r="J49" s="59"/>
      <c r="K49" s="59"/>
    </row>
    <row r="50" spans="1:11" ht="15" customHeight="1" x14ac:dyDescent="0.25">
      <c r="A50" s="120" t="s">
        <v>89</v>
      </c>
      <c r="B50" s="120"/>
      <c r="C50" s="120"/>
      <c r="D50" s="120"/>
      <c r="E50" s="120"/>
      <c r="F50" s="120"/>
      <c r="G50" s="51"/>
      <c r="H50" s="59"/>
      <c r="I50" s="59"/>
      <c r="J50" s="59"/>
      <c r="K50" s="59"/>
    </row>
    <row r="51" spans="1:11" ht="15.75" thickBot="1" x14ac:dyDescent="0.3"/>
    <row r="52" spans="1:11" ht="16.5" thickTop="1" thickBot="1" x14ac:dyDescent="0.3">
      <c r="A52" s="64" t="s">
        <v>25</v>
      </c>
      <c r="B52" s="65" t="s">
        <v>30</v>
      </c>
      <c r="C52" s="65" t="s">
        <v>18</v>
      </c>
      <c r="D52" s="65" t="s">
        <v>19</v>
      </c>
      <c r="E52" s="65" t="s">
        <v>23</v>
      </c>
      <c r="F52" s="65" t="s">
        <v>28</v>
      </c>
    </row>
    <row r="53" spans="1:11" ht="15.75" thickTop="1" x14ac:dyDescent="0.25">
      <c r="A53" s="3" t="s">
        <v>15</v>
      </c>
      <c r="B53" s="57">
        <f>B34/B46</f>
        <v>15404.984022006163</v>
      </c>
      <c r="C53" s="6">
        <f t="shared" ref="C53:F53" si="26">C34/C46</f>
        <v>16568.485498111164</v>
      </c>
      <c r="D53" s="57">
        <f t="shared" si="26"/>
        <v>17253.196838464304</v>
      </c>
      <c r="E53" s="6">
        <f t="shared" si="26"/>
        <v>17715.939785015133</v>
      </c>
      <c r="F53" s="57">
        <f t="shared" si="26"/>
        <v>18759.522474753907</v>
      </c>
    </row>
    <row r="54" spans="1:11" x14ac:dyDescent="0.25">
      <c r="A54" s="3" t="s">
        <v>16</v>
      </c>
      <c r="B54" s="57">
        <f t="shared" ref="B54:F56" si="27">B35/B47</f>
        <v>14939.241737185879</v>
      </c>
      <c r="C54" s="6">
        <f t="shared" si="27"/>
        <v>17375.955620338162</v>
      </c>
      <c r="D54" s="57">
        <f t="shared" si="27"/>
        <v>19438.097256643985</v>
      </c>
      <c r="E54" s="6">
        <f t="shared" si="27"/>
        <v>21138.57490225583</v>
      </c>
      <c r="F54" s="57">
        <f t="shared" si="27"/>
        <v>25307.245119187468</v>
      </c>
    </row>
    <row r="55" spans="1:11" x14ac:dyDescent="0.25">
      <c r="A55" s="3" t="s">
        <v>17</v>
      </c>
      <c r="B55" s="57">
        <f t="shared" si="27"/>
        <v>16417.289267717344</v>
      </c>
      <c r="C55" s="6">
        <f t="shared" si="27"/>
        <v>17336.462072385231</v>
      </c>
      <c r="D55" s="57">
        <f t="shared" si="27"/>
        <v>17965.255406282224</v>
      </c>
      <c r="E55" s="6">
        <f t="shared" si="27"/>
        <v>18395.339182208481</v>
      </c>
      <c r="F55" s="57">
        <f t="shared" si="27"/>
        <v>19153.713102422138</v>
      </c>
    </row>
    <row r="56" spans="1:11" x14ac:dyDescent="0.25">
      <c r="A56" s="3" t="s">
        <v>20</v>
      </c>
      <c r="B56" s="57">
        <f t="shared" si="27"/>
        <v>15091.790325338985</v>
      </c>
      <c r="C56" s="6">
        <f t="shared" si="27"/>
        <v>17223.127571316116</v>
      </c>
      <c r="D56" s="57">
        <f t="shared" si="27"/>
        <v>19056.1605302553</v>
      </c>
      <c r="E56" s="6">
        <f t="shared" si="27"/>
        <v>20610.612235403332</v>
      </c>
      <c r="F56" s="57">
        <f t="shared" si="27"/>
        <v>24552.451599106716</v>
      </c>
    </row>
    <row r="57" spans="1:11" ht="15.75" thickBot="1" x14ac:dyDescent="0.3"/>
    <row r="58" spans="1:11" ht="16.5" thickTop="1" thickBot="1" x14ac:dyDescent="0.3">
      <c r="A58" s="64" t="s">
        <v>100</v>
      </c>
      <c r="B58" s="65" t="s">
        <v>30</v>
      </c>
      <c r="C58" s="65" t="s">
        <v>18</v>
      </c>
      <c r="D58" s="65" t="s">
        <v>19</v>
      </c>
      <c r="E58" s="65" t="s">
        <v>23</v>
      </c>
      <c r="F58" s="65" t="s">
        <v>28</v>
      </c>
      <c r="G58" s="63">
        <v>0.01</v>
      </c>
    </row>
    <row r="59" spans="1:11" ht="15.75" thickTop="1" x14ac:dyDescent="0.25">
      <c r="A59" s="3" t="s">
        <v>26</v>
      </c>
      <c r="B59" s="9">
        <f>B54*(1+0.5%)^3*$G$58*B$17</f>
        <v>102197644.2598732</v>
      </c>
      <c r="C59" s="9">
        <f>C54*(1+0.5%)^3*$G$58*C$17</f>
        <v>316831367.29763556</v>
      </c>
      <c r="D59" s="9">
        <f>D54*(1+0.5%)^3*$G$58*D$17</f>
        <v>638681058.22063291</v>
      </c>
      <c r="E59" s="9">
        <f>E54*(1+0.5%)^3*$G$58*E$17</f>
        <v>1072768309.915837</v>
      </c>
      <c r="F59" s="9">
        <f>F54*(1+0.5%)^3*$G$58*F$17</f>
        <v>2893638135.6599889</v>
      </c>
      <c r="G59" s="8"/>
    </row>
    <row r="60" spans="1:11" x14ac:dyDescent="0.25">
      <c r="A60" s="3" t="s">
        <v>27</v>
      </c>
      <c r="B60" s="9">
        <f>B54*(1+0.5%)^3*$G$58*B17</f>
        <v>102197644.2598732</v>
      </c>
      <c r="C60" s="9">
        <f>C54*(1+0.5%)^3*$G$58*C$17</f>
        <v>316831367.29763556</v>
      </c>
      <c r="D60" s="9">
        <f>D54*(1+0.5%)^3*$G$58*D$17</f>
        <v>638681058.22063291</v>
      </c>
      <c r="E60" s="9">
        <f>E54*(1+0.5%)^3*$G$58*E$17</f>
        <v>1072768309.915837</v>
      </c>
      <c r="F60" s="9">
        <f>F54*(1+0.5%)^3*$G$58*F$17</f>
        <v>2893638135.6599889</v>
      </c>
    </row>
    <row r="61" spans="1:11" x14ac:dyDescent="0.25">
      <c r="A61" s="3" t="s">
        <v>90</v>
      </c>
      <c r="B61" s="6">
        <f>B59*27%</f>
        <v>27593363.950165763</v>
      </c>
      <c r="C61" s="6">
        <f>C59*27%</f>
        <v>85544469.170361608</v>
      </c>
      <c r="D61" s="6">
        <f>D59*27%</f>
        <v>172443885.7195709</v>
      </c>
      <c r="E61" s="6">
        <f>E59*27%</f>
        <v>289647443.67727602</v>
      </c>
      <c r="F61" s="6">
        <f>F59*27%</f>
        <v>781282296.62819707</v>
      </c>
    </row>
    <row r="62" spans="1:11" x14ac:dyDescent="0.25">
      <c r="A62" s="3" t="s">
        <v>91</v>
      </c>
      <c r="B62" s="6">
        <f>27.5%*B60</f>
        <v>28104352.171465132</v>
      </c>
      <c r="C62" s="6">
        <f>27.5%*C60</f>
        <v>87128626.006849781</v>
      </c>
      <c r="D62" s="6">
        <f>27.5%*D60</f>
        <v>175637291.01067406</v>
      </c>
      <c r="E62" s="6">
        <f>27.5%*E60</f>
        <v>295011285.22685522</v>
      </c>
      <c r="F62" s="6">
        <f>27.5%*F60</f>
        <v>795750487.30649698</v>
      </c>
    </row>
    <row r="63" spans="1:11" x14ac:dyDescent="0.25">
      <c r="A63" s="3" t="s">
        <v>29</v>
      </c>
      <c r="B63" s="9">
        <f>B59+B60-B61-B62</f>
        <v>148697572.39811549</v>
      </c>
      <c r="C63" s="9">
        <f>C59+C60-C61-C62</f>
        <v>460989639.41805971</v>
      </c>
      <c r="D63" s="9">
        <f>D59+D60-D61-D62</f>
        <v>929280939.71102095</v>
      </c>
      <c r="E63" s="9">
        <f>E59+E60-E61-E62</f>
        <v>1560877890.9275427</v>
      </c>
      <c r="F63" s="9">
        <f>F59+F60-F61-F62</f>
        <v>4210243487.3852839</v>
      </c>
      <c r="H63" s="10" t="s">
        <v>99</v>
      </c>
    </row>
    <row r="68" spans="1:6" ht="15.75" thickBot="1" x14ac:dyDescent="0.3"/>
    <row r="69" spans="1:6" ht="16.5" thickTop="1" thickBot="1" x14ac:dyDescent="0.3">
      <c r="A69" s="64" t="s">
        <v>87</v>
      </c>
      <c r="B69" s="65" t="s">
        <v>30</v>
      </c>
      <c r="C69" s="65" t="s">
        <v>18</v>
      </c>
      <c r="D69" s="65" t="s">
        <v>19</v>
      </c>
      <c r="E69" s="65" t="s">
        <v>23</v>
      </c>
      <c r="F69" s="65" t="s">
        <v>28</v>
      </c>
    </row>
    <row r="70" spans="1:6" ht="15.75" thickTop="1" x14ac:dyDescent="0.25">
      <c r="A70" s="3" t="s">
        <v>26</v>
      </c>
      <c r="B70" s="62">
        <v>510988221.29936612</v>
      </c>
      <c r="C70" s="9">
        <v>1584156836.4881778</v>
      </c>
      <c r="D70" s="62">
        <v>3193405291.1031642</v>
      </c>
      <c r="E70" s="9">
        <v>5363841549.5791855</v>
      </c>
      <c r="F70" s="62">
        <v>14468190678.299944</v>
      </c>
    </row>
    <row r="71" spans="1:6" x14ac:dyDescent="0.25">
      <c r="A71" s="3" t="s">
        <v>27</v>
      </c>
      <c r="B71" s="62">
        <v>510988221.29936612</v>
      </c>
      <c r="C71" s="9">
        <v>1584156836.4881778</v>
      </c>
      <c r="D71" s="62">
        <v>3193405291.1031642</v>
      </c>
      <c r="E71" s="9">
        <v>5363841549.5791855</v>
      </c>
      <c r="F71" s="62">
        <v>14468190678.299944</v>
      </c>
    </row>
    <row r="72" spans="1:6" x14ac:dyDescent="0.25">
      <c r="A72" s="3" t="s">
        <v>81</v>
      </c>
      <c r="B72" s="57">
        <v>137966819.75082886</v>
      </c>
      <c r="C72" s="6">
        <v>427722345.85180801</v>
      </c>
      <c r="D72" s="57">
        <v>862219428.59785438</v>
      </c>
      <c r="E72" s="6">
        <v>1448237218.3863802</v>
      </c>
      <c r="F72" s="57">
        <v>3906411483.140985</v>
      </c>
    </row>
    <row r="73" spans="1:6" x14ac:dyDescent="0.25">
      <c r="A73" s="3" t="s">
        <v>82</v>
      </c>
      <c r="B73" s="57">
        <v>140521760.8573257</v>
      </c>
      <c r="C73" s="6">
        <v>435643130.03424895</v>
      </c>
      <c r="D73" s="57">
        <v>878186455.05337024</v>
      </c>
      <c r="E73" s="6">
        <v>1475056426.1342762</v>
      </c>
      <c r="F73" s="57">
        <v>3978752436.532485</v>
      </c>
    </row>
    <row r="74" spans="1:6" x14ac:dyDescent="0.25">
      <c r="A74" s="3" t="s">
        <v>29</v>
      </c>
      <c r="B74" s="62">
        <v>743487861.9905777</v>
      </c>
      <c r="C74" s="9">
        <v>2304948197.0902987</v>
      </c>
      <c r="D74" s="62">
        <v>4646404698.5551033</v>
      </c>
      <c r="E74" s="9">
        <v>7804389454.6377153</v>
      </c>
      <c r="F74" s="62">
        <v>21051217436.926418</v>
      </c>
    </row>
    <row r="75" spans="1:6" ht="15.75" thickBot="1" x14ac:dyDescent="0.3"/>
    <row r="76" spans="1:6" ht="16.5" thickTop="1" thickBot="1" x14ac:dyDescent="0.3">
      <c r="A76" s="64" t="s">
        <v>83</v>
      </c>
      <c r="B76" s="65" t="s">
        <v>30</v>
      </c>
      <c r="C76" s="65" t="s">
        <v>18</v>
      </c>
      <c r="D76" s="65" t="s">
        <v>19</v>
      </c>
      <c r="E76" s="65" t="s">
        <v>23</v>
      </c>
      <c r="F76" s="65" t="s">
        <v>28</v>
      </c>
    </row>
    <row r="77" spans="1:6" ht="15.75" thickTop="1" x14ac:dyDescent="0.25">
      <c r="A77" s="3" t="s">
        <v>26</v>
      </c>
      <c r="B77" s="62">
        <v>408790577.03949279</v>
      </c>
      <c r="C77" s="9">
        <v>1267325469.1905422</v>
      </c>
      <c r="D77" s="62">
        <v>2554724232.8825316</v>
      </c>
      <c r="E77" s="9">
        <v>4291073239.6633482</v>
      </c>
      <c r="F77" s="62">
        <v>11574552542.639956</v>
      </c>
    </row>
    <row r="78" spans="1:6" x14ac:dyDescent="0.25">
      <c r="A78" s="3" t="s">
        <v>27</v>
      </c>
      <c r="B78" s="62">
        <v>408790577.03949279</v>
      </c>
      <c r="C78" s="9">
        <v>1267325469.1905422</v>
      </c>
      <c r="D78" s="62">
        <v>2554724232.8825316</v>
      </c>
      <c r="E78" s="9">
        <v>4291073239.6633482</v>
      </c>
      <c r="F78" s="62">
        <v>11574552542.639956</v>
      </c>
    </row>
    <row r="79" spans="1:6" x14ac:dyDescent="0.25">
      <c r="A79" s="3" t="s">
        <v>81</v>
      </c>
      <c r="B79" s="57">
        <v>110373455.80066305</v>
      </c>
      <c r="C79" s="6">
        <v>342177876.68144643</v>
      </c>
      <c r="D79" s="57">
        <v>689775542.87828362</v>
      </c>
      <c r="E79" s="6">
        <v>1158589774.7091041</v>
      </c>
      <c r="F79" s="57">
        <v>3125129186.5127883</v>
      </c>
    </row>
    <row r="80" spans="1:6" x14ac:dyDescent="0.25">
      <c r="A80" s="3" t="s">
        <v>82</v>
      </c>
      <c r="B80" s="57">
        <v>112417408.68586053</v>
      </c>
      <c r="C80" s="6">
        <v>348514504.02739912</v>
      </c>
      <c r="D80" s="57">
        <v>702549164.04269624</v>
      </c>
      <c r="E80" s="6">
        <v>1180045140.9074209</v>
      </c>
      <c r="F80" s="57">
        <v>3183001949.2259879</v>
      </c>
    </row>
    <row r="81" spans="1:6" x14ac:dyDescent="0.25">
      <c r="A81" s="3" t="s">
        <v>29</v>
      </c>
      <c r="B81" s="62">
        <v>594790289.59246194</v>
      </c>
      <c r="C81" s="9">
        <v>1843958557.6722388</v>
      </c>
      <c r="D81" s="62">
        <v>3717123758.8440838</v>
      </c>
      <c r="E81" s="9">
        <v>6243511563.7101707</v>
      </c>
      <c r="F81" s="62">
        <v>16840973949.541136</v>
      </c>
    </row>
    <row r="82" spans="1:6" ht="15.75" thickBot="1" x14ac:dyDescent="0.3"/>
    <row r="83" spans="1:6" ht="16.5" thickTop="1" thickBot="1" x14ac:dyDescent="0.3">
      <c r="A83" s="64" t="s">
        <v>84</v>
      </c>
      <c r="B83" s="65" t="s">
        <v>30</v>
      </c>
      <c r="C83" s="65" t="s">
        <v>18</v>
      </c>
      <c r="D83" s="65" t="s">
        <v>19</v>
      </c>
      <c r="E83" s="65" t="s">
        <v>23</v>
      </c>
      <c r="F83" s="65" t="s">
        <v>28</v>
      </c>
    </row>
    <row r="84" spans="1:6" ht="15.75" thickTop="1" x14ac:dyDescent="0.25">
      <c r="A84" s="3" t="s">
        <v>26</v>
      </c>
      <c r="B84" s="62">
        <v>306592932.77961963</v>
      </c>
      <c r="C84" s="9">
        <v>950494101.89290655</v>
      </c>
      <c r="D84" s="62">
        <v>1916043174.6618984</v>
      </c>
      <c r="E84" s="9">
        <v>3218304929.7475109</v>
      </c>
      <c r="F84" s="62">
        <v>8680914406.9799652</v>
      </c>
    </row>
    <row r="85" spans="1:6" x14ac:dyDescent="0.25">
      <c r="A85" s="3" t="s">
        <v>27</v>
      </c>
      <c r="B85" s="62">
        <v>306592932.77961963</v>
      </c>
      <c r="C85" s="9">
        <v>950494101.89290655</v>
      </c>
      <c r="D85" s="62">
        <v>1916043174.6618984</v>
      </c>
      <c r="E85" s="9">
        <v>3218304929.7475109</v>
      </c>
      <c r="F85" s="62">
        <v>8680914406.9799652</v>
      </c>
    </row>
    <row r="86" spans="1:6" x14ac:dyDescent="0.25">
      <c r="A86" s="3" t="s">
        <v>81</v>
      </c>
      <c r="B86" s="57">
        <v>82780091.850497305</v>
      </c>
      <c r="C86" s="6">
        <v>256633407.51108479</v>
      </c>
      <c r="D86" s="57">
        <v>517331657.15871257</v>
      </c>
      <c r="E86" s="6">
        <v>868942331.03182805</v>
      </c>
      <c r="F86" s="57">
        <v>2343846889.8845906</v>
      </c>
    </row>
    <row r="87" spans="1:6" x14ac:dyDescent="0.25">
      <c r="A87" s="3" t="s">
        <v>82</v>
      </c>
      <c r="B87" s="57">
        <v>84313056.514395401</v>
      </c>
      <c r="C87" s="6">
        <v>261385878.02054933</v>
      </c>
      <c r="D87" s="57">
        <v>526911873.03202212</v>
      </c>
      <c r="E87" s="6">
        <v>885033855.6805656</v>
      </c>
      <c r="F87" s="57">
        <v>2387251461.9194908</v>
      </c>
    </row>
    <row r="88" spans="1:6" x14ac:dyDescent="0.25">
      <c r="A88" s="3" t="s">
        <v>29</v>
      </c>
      <c r="B88" s="62">
        <v>446092717.19434655</v>
      </c>
      <c r="C88" s="9">
        <v>1382968918.254179</v>
      </c>
      <c r="D88" s="62">
        <v>2787842819.1330624</v>
      </c>
      <c r="E88" s="9">
        <v>4682633672.7826281</v>
      </c>
      <c r="F88" s="62">
        <v>12630730462.155849</v>
      </c>
    </row>
    <row r="89" spans="1:6" ht="15.75" thickBot="1" x14ac:dyDescent="0.3"/>
    <row r="90" spans="1:6" ht="16.5" thickTop="1" thickBot="1" x14ac:dyDescent="0.3">
      <c r="A90" s="64" t="s">
        <v>85</v>
      </c>
      <c r="B90" s="65" t="s">
        <v>30</v>
      </c>
      <c r="C90" s="65" t="s">
        <v>18</v>
      </c>
      <c r="D90" s="65" t="s">
        <v>19</v>
      </c>
      <c r="E90" s="65" t="s">
        <v>23</v>
      </c>
      <c r="F90" s="65" t="s">
        <v>28</v>
      </c>
    </row>
    <row r="91" spans="1:6" ht="15.75" thickTop="1" x14ac:dyDescent="0.25">
      <c r="A91" s="3" t="s">
        <v>26</v>
      </c>
      <c r="B91" s="62">
        <v>204395288.51974639</v>
      </c>
      <c r="C91" s="9">
        <v>633662734.59527111</v>
      </c>
      <c r="D91" s="62">
        <v>1277362116.4412658</v>
      </c>
      <c r="E91" s="9">
        <v>2145536619.8316741</v>
      </c>
      <c r="F91" s="62">
        <v>5787276271.3199778</v>
      </c>
    </row>
    <row r="92" spans="1:6" x14ac:dyDescent="0.25">
      <c r="A92" s="3" t="s">
        <v>27</v>
      </c>
      <c r="B92" s="62">
        <v>204395288.51974639</v>
      </c>
      <c r="C92" s="9">
        <v>633662734.59527111</v>
      </c>
      <c r="D92" s="62">
        <v>1277362116.4412658</v>
      </c>
      <c r="E92" s="9">
        <v>2145536619.8316741</v>
      </c>
      <c r="F92" s="62">
        <v>5787276271.3199778</v>
      </c>
    </row>
    <row r="93" spans="1:6" x14ac:dyDescent="0.25">
      <c r="A93" s="3" t="s">
        <v>81</v>
      </c>
      <c r="B93" s="57">
        <v>55186727.900331527</v>
      </c>
      <c r="C93" s="6">
        <v>171088938.34072322</v>
      </c>
      <c r="D93" s="57">
        <v>344887771.43914181</v>
      </c>
      <c r="E93" s="6">
        <v>579294887.35455203</v>
      </c>
      <c r="F93" s="57">
        <v>1562564593.2563941</v>
      </c>
    </row>
    <row r="94" spans="1:6" x14ac:dyDescent="0.25">
      <c r="A94" s="3" t="s">
        <v>82</v>
      </c>
      <c r="B94" s="57">
        <v>56208704.342930265</v>
      </c>
      <c r="C94" s="6">
        <v>174257252.01369956</v>
      </c>
      <c r="D94" s="57">
        <v>351274582.02134812</v>
      </c>
      <c r="E94" s="6">
        <v>590022570.45371044</v>
      </c>
      <c r="F94" s="57">
        <v>1591500974.612994</v>
      </c>
    </row>
    <row r="95" spans="1:6" x14ac:dyDescent="0.25">
      <c r="A95" s="3" t="s">
        <v>29</v>
      </c>
      <c r="B95" s="62">
        <v>297395144.79623097</v>
      </c>
      <c r="C95" s="9">
        <v>921979278.83611941</v>
      </c>
      <c r="D95" s="62">
        <v>1858561879.4220419</v>
      </c>
      <c r="E95" s="9">
        <v>3121755781.8550854</v>
      </c>
      <c r="F95" s="62">
        <v>8420486974.7705679</v>
      </c>
    </row>
    <row r="96" spans="1:6" ht="15.75" thickBot="1" x14ac:dyDescent="0.3"/>
    <row r="97" spans="1:6" ht="16.5" thickTop="1" thickBot="1" x14ac:dyDescent="0.3">
      <c r="A97" s="64" t="s">
        <v>86</v>
      </c>
      <c r="B97" s="65" t="s">
        <v>30</v>
      </c>
      <c r="C97" s="65" t="s">
        <v>18</v>
      </c>
      <c r="D97" s="65" t="s">
        <v>19</v>
      </c>
      <c r="E97" s="65" t="s">
        <v>23</v>
      </c>
      <c r="F97" s="65" t="s">
        <v>28</v>
      </c>
    </row>
    <row r="98" spans="1:6" ht="15.75" thickTop="1" x14ac:dyDescent="0.25">
      <c r="A98" s="3" t="s">
        <v>26</v>
      </c>
      <c r="B98" s="62">
        <v>102197644.2598732</v>
      </c>
      <c r="C98" s="9">
        <v>316831367.29763556</v>
      </c>
      <c r="D98" s="62">
        <v>638681058.22063291</v>
      </c>
      <c r="E98" s="9">
        <v>1072768309.915837</v>
      </c>
      <c r="F98" s="62">
        <v>2893638135.6599889</v>
      </c>
    </row>
    <row r="99" spans="1:6" x14ac:dyDescent="0.25">
      <c r="A99" s="3" t="s">
        <v>27</v>
      </c>
      <c r="B99" s="62">
        <v>102197644.2598732</v>
      </c>
      <c r="C99" s="9">
        <v>316831367.29763556</v>
      </c>
      <c r="D99" s="62">
        <v>638681058.22063291</v>
      </c>
      <c r="E99" s="9">
        <v>1072768309.915837</v>
      </c>
      <c r="F99" s="62">
        <v>2893638135.6599889</v>
      </c>
    </row>
    <row r="100" spans="1:6" x14ac:dyDescent="0.25">
      <c r="A100" s="3" t="s">
        <v>81</v>
      </c>
      <c r="B100" s="57">
        <v>27593363.950165763</v>
      </c>
      <c r="C100" s="6">
        <v>85544469.170361608</v>
      </c>
      <c r="D100" s="57">
        <v>172443885.7195709</v>
      </c>
      <c r="E100" s="6">
        <v>289647443.67727602</v>
      </c>
      <c r="F100" s="57">
        <v>781282296.62819707</v>
      </c>
    </row>
    <row r="101" spans="1:6" x14ac:dyDescent="0.25">
      <c r="A101" s="3" t="s">
        <v>82</v>
      </c>
      <c r="B101" s="57">
        <v>28104352.171465132</v>
      </c>
      <c r="C101" s="6">
        <v>87128626.006849781</v>
      </c>
      <c r="D101" s="57">
        <v>175637291.01067406</v>
      </c>
      <c r="E101" s="6">
        <v>295011285.22685522</v>
      </c>
      <c r="F101" s="57">
        <v>795750487.30649698</v>
      </c>
    </row>
    <row r="102" spans="1:6" x14ac:dyDescent="0.25">
      <c r="A102" s="3" t="s">
        <v>29</v>
      </c>
      <c r="B102" s="62">
        <v>148697572.39811549</v>
      </c>
      <c r="C102" s="9">
        <v>460989639.41805971</v>
      </c>
      <c r="D102" s="62">
        <v>929280939.71102095</v>
      </c>
      <c r="E102" s="9">
        <v>1560877890.9275427</v>
      </c>
      <c r="F102" s="62">
        <v>4210243487.3852839</v>
      </c>
    </row>
  </sheetData>
  <sheetProtection password="BE5B" sheet="1" objects="1" scenarios="1" selectLockedCells="1" selectUnlockedCells="1"/>
  <mergeCells count="2">
    <mergeCell ref="A50:F50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92"/>
  <sheetViews>
    <sheetView topLeftCell="A25" workbookViewId="0">
      <selection activeCell="A72" sqref="A72"/>
    </sheetView>
  </sheetViews>
  <sheetFormatPr defaultRowHeight="15" x14ac:dyDescent="0.25"/>
  <cols>
    <col min="1" max="1" width="32.5703125" style="1" customWidth="1"/>
    <col min="2" max="11" width="10.7109375" style="1" customWidth="1"/>
    <col min="12" max="41" width="14.7109375" style="1" customWidth="1"/>
    <col min="42" max="16384" width="9.140625" style="1"/>
  </cols>
  <sheetData>
    <row r="1" spans="1:11" x14ac:dyDescent="0.25">
      <c r="C1" s="50"/>
    </row>
    <row r="2" spans="1:11" ht="33" customHeight="1" x14ac:dyDescent="0.25">
      <c r="A2" s="3" t="s">
        <v>21</v>
      </c>
      <c r="B2" s="3" t="s">
        <v>92</v>
      </c>
      <c r="C2" s="67"/>
      <c r="D2" s="3" t="s">
        <v>19</v>
      </c>
    </row>
    <row r="3" spans="1:11" x14ac:dyDescent="0.25">
      <c r="A3" s="2" t="s">
        <v>15</v>
      </c>
      <c r="B3" s="54"/>
      <c r="C3" s="67"/>
      <c r="D3" s="54"/>
    </row>
    <row r="4" spans="1:11" x14ac:dyDescent="0.25">
      <c r="A4" s="2" t="s">
        <v>16</v>
      </c>
      <c r="B4" s="85">
        <v>19638.75</v>
      </c>
      <c r="C4" s="70">
        <v>2016</v>
      </c>
      <c r="D4" s="85">
        <v>23713.950000000012</v>
      </c>
    </row>
    <row r="5" spans="1:11" x14ac:dyDescent="0.25">
      <c r="A5" s="2" t="s">
        <v>17</v>
      </c>
      <c r="B5" s="6"/>
      <c r="C5" s="67"/>
      <c r="D5" s="6"/>
    </row>
    <row r="6" spans="1:11" x14ac:dyDescent="0.25">
      <c r="A6" s="2" t="s">
        <v>20</v>
      </c>
      <c r="B6" s="6"/>
      <c r="C6" s="67"/>
      <c r="D6" s="6"/>
    </row>
    <row r="7" spans="1:11" x14ac:dyDescent="0.25">
      <c r="C7" s="66"/>
    </row>
    <row r="8" spans="1:11" ht="30" x14ac:dyDescent="0.25">
      <c r="A8" s="3" t="s">
        <v>73</v>
      </c>
      <c r="B8" s="3" t="s">
        <v>30</v>
      </c>
      <c r="C8" s="66"/>
      <c r="D8" s="3" t="s">
        <v>19</v>
      </c>
    </row>
    <row r="9" spans="1:11" x14ac:dyDescent="0.25">
      <c r="A9" s="2" t="s">
        <v>15</v>
      </c>
      <c r="B9" s="6"/>
      <c r="C9" s="66"/>
      <c r="D9" s="6"/>
    </row>
    <row r="10" spans="1:11" x14ac:dyDescent="0.25">
      <c r="A10" s="2" t="s">
        <v>16</v>
      </c>
      <c r="B10" s="73">
        <f>'2016'!B54</f>
        <v>14939.241737185879</v>
      </c>
      <c r="C10" s="70">
        <v>2016</v>
      </c>
      <c r="D10" s="73">
        <f>'2016'!D54</f>
        <v>19438.097256643985</v>
      </c>
    </row>
    <row r="11" spans="1:11" x14ac:dyDescent="0.25">
      <c r="A11" s="2" t="s">
        <v>17</v>
      </c>
      <c r="B11" s="6"/>
      <c r="C11" s="66"/>
      <c r="D11" s="6"/>
    </row>
    <row r="12" spans="1:11" x14ac:dyDescent="0.25">
      <c r="A12" s="2" t="s">
        <v>20</v>
      </c>
      <c r="B12" s="6"/>
      <c r="C12" s="52"/>
      <c r="D12" s="6"/>
    </row>
    <row r="13" spans="1:11" x14ac:dyDescent="0.25">
      <c r="A13" s="58"/>
      <c r="B13" s="52"/>
      <c r="C13" s="50"/>
      <c r="D13" s="52"/>
    </row>
    <row r="14" spans="1:11" ht="21" customHeight="1" x14ac:dyDescent="0.25">
      <c r="A14" s="58"/>
      <c r="B14" s="123" t="s">
        <v>98</v>
      </c>
      <c r="C14" s="124"/>
      <c r="D14" s="124"/>
      <c r="E14" s="124"/>
      <c r="F14" s="124"/>
      <c r="G14" s="124"/>
      <c r="H14" s="124"/>
      <c r="I14" s="124"/>
      <c r="J14" s="124"/>
      <c r="K14" s="125"/>
    </row>
    <row r="15" spans="1:11" ht="16.5" thickBot="1" x14ac:dyDescent="0.3">
      <c r="A15" s="58"/>
      <c r="B15" s="126" t="s">
        <v>93</v>
      </c>
      <c r="C15" s="126"/>
      <c r="D15" s="126" t="s">
        <v>94</v>
      </c>
      <c r="E15" s="126"/>
      <c r="F15" s="126" t="s">
        <v>95</v>
      </c>
      <c r="G15" s="126"/>
      <c r="H15" s="126" t="s">
        <v>96</v>
      </c>
      <c r="I15" s="126"/>
      <c r="J15" s="126" t="s">
        <v>97</v>
      </c>
      <c r="K15" s="126"/>
    </row>
    <row r="16" spans="1:11" ht="15.75" customHeight="1" thickTop="1" thickBot="1" x14ac:dyDescent="0.3">
      <c r="B16" s="68"/>
      <c r="C16" s="69"/>
      <c r="F16" s="68"/>
      <c r="G16" s="69"/>
      <c r="J16" s="68"/>
      <c r="K16" s="69"/>
    </row>
    <row r="17" spans="1:12" ht="16.5" thickTop="1" thickBot="1" x14ac:dyDescent="0.3">
      <c r="A17" s="64">
        <v>2017</v>
      </c>
      <c r="B17" s="65" t="s">
        <v>92</v>
      </c>
      <c r="C17" s="65" t="s">
        <v>19</v>
      </c>
      <c r="D17" s="65" t="s">
        <v>92</v>
      </c>
      <c r="E17" s="65" t="s">
        <v>19</v>
      </c>
      <c r="F17" s="65" t="s">
        <v>92</v>
      </c>
      <c r="G17" s="65" t="s">
        <v>19</v>
      </c>
      <c r="H17" s="65" t="s">
        <v>92</v>
      </c>
      <c r="I17" s="65" t="s">
        <v>19</v>
      </c>
      <c r="J17" s="65" t="s">
        <v>92</v>
      </c>
      <c r="K17" s="65" t="s">
        <v>19</v>
      </c>
    </row>
    <row r="18" spans="1:12" ht="30.75" thickTop="1" x14ac:dyDescent="0.25">
      <c r="A18" s="3" t="s">
        <v>26</v>
      </c>
      <c r="B18" s="71">
        <f>'2016'!B98*(1+0.5%)+B10*(1+0.5%)*B4*1%</f>
        <v>105657182.21951744</v>
      </c>
      <c r="C18" s="71">
        <f>'2016'!D98*(1+0.5%)+D10*(1+0.5%)*D4*1%</f>
        <v>646507051.87944996</v>
      </c>
      <c r="D18" s="74">
        <f>'2016'!B91*(1+0.5%)+B10*(1+0.5%)*B4*2%</f>
        <v>211314364.43903488</v>
      </c>
      <c r="E18" s="74">
        <f>'2016'!D91*(1+0.5%)+D10*(1+0.5%)*D4*2%</f>
        <v>1293014103.7588999</v>
      </c>
      <c r="F18" s="71">
        <f>'2016'!B84*(1+0.5%)+B10*(1+0.5%)*B4*2%</f>
        <v>314022996.9202075</v>
      </c>
      <c r="G18" s="71">
        <f>'2016'!D84*(1+0.5%)+D10*(1+0.5%)*D4*2%</f>
        <v>1934888567.2706356</v>
      </c>
      <c r="H18" s="74">
        <f>'2016'!B77*(1+0.5%)+B10*(1+0.5%)*B4*2%</f>
        <v>416731629.40138</v>
      </c>
      <c r="I18" s="74">
        <f>'2016'!D77*(1+0.5%)+D10*(1+0.5%)*D4*2%</f>
        <v>2576763030.782372</v>
      </c>
      <c r="J18" s="71">
        <f>'2016'!B70*(1+0.5%)+B10*(1+0.5%)*B4*2%</f>
        <v>519440261.88255268</v>
      </c>
      <c r="K18" s="71">
        <f>'2016'!D70*(1+0.5%)+D10*(1+0.5%)*D4*2%</f>
        <v>3218637494.2941074</v>
      </c>
    </row>
    <row r="19" spans="1:12" ht="30" x14ac:dyDescent="0.25">
      <c r="A19" s="3" t="s">
        <v>27</v>
      </c>
      <c r="B19" s="71">
        <f>'2016'!B99*(1+0.5%)+B10*(1+0.5%)*B4*1%</f>
        <v>105657182.21951744</v>
      </c>
      <c r="C19" s="71">
        <f>'2016'!D99*(1+0.5%)+D10*(1+0.5%)*D4*1%</f>
        <v>646507051.87944996</v>
      </c>
      <c r="D19" s="74">
        <f>'2016'!B92*(1+0.5%)+B10*(1+0.5%)*B4*2%</f>
        <v>211314364.43903488</v>
      </c>
      <c r="E19" s="74">
        <f>'2016'!D92*(1+0.5%)+D10*(1+0.5%)*D4*2%</f>
        <v>1293014103.7588999</v>
      </c>
      <c r="F19" s="71">
        <f>'2016'!B85*(1+0.5%)+B10*(1+0.5%)*B4*2%</f>
        <v>314022996.9202075</v>
      </c>
      <c r="G19" s="71">
        <f>'2016'!D85*(1+0.5%)+D10*(1+0.5%)*D4*2%</f>
        <v>1934888567.2706356</v>
      </c>
      <c r="H19" s="74">
        <f>'2016'!B78*(1+0.5%)+B10*(1+0.5%)*B4*2%</f>
        <v>416731629.40138</v>
      </c>
      <c r="I19" s="74">
        <f>'2016'!D78*(1+0.5%)+D10*(1+0.5%)*D4*2%</f>
        <v>2576763030.782372</v>
      </c>
      <c r="J19" s="71">
        <f>'2016'!B71*(1+0.5%)+B10*(1+0.5%)*B4*2%</f>
        <v>519440261.88255268</v>
      </c>
      <c r="K19" s="71">
        <f>'2016'!D71*(1+0.5%)+D10*(1+0.5%)*D4*2%</f>
        <v>3218637494.2941074</v>
      </c>
    </row>
    <row r="20" spans="1:12" ht="30" x14ac:dyDescent="0.25">
      <c r="A20" s="3" t="s">
        <v>81</v>
      </c>
      <c r="B20" s="72">
        <f>B18*27%</f>
        <v>28527439.199269712</v>
      </c>
      <c r="C20" s="72">
        <f>C18*27%</f>
        <v>174556904.0074515</v>
      </c>
      <c r="D20" s="75">
        <f t="shared" ref="D20:K20" si="0">D18*27%</f>
        <v>57054878.398539424</v>
      </c>
      <c r="E20" s="75">
        <f t="shared" si="0"/>
        <v>349113808.01490301</v>
      </c>
      <c r="F20" s="72">
        <f t="shared" si="0"/>
        <v>84786209.168456033</v>
      </c>
      <c r="G20" s="72">
        <f t="shared" si="0"/>
        <v>522419913.16307163</v>
      </c>
      <c r="H20" s="75">
        <f t="shared" si="0"/>
        <v>112517539.93837261</v>
      </c>
      <c r="I20" s="75">
        <f t="shared" si="0"/>
        <v>695726018.31124043</v>
      </c>
      <c r="J20" s="72">
        <f t="shared" si="0"/>
        <v>140248870.70828924</v>
      </c>
      <c r="K20" s="72">
        <f t="shared" si="0"/>
        <v>869032123.45940912</v>
      </c>
    </row>
    <row r="21" spans="1:12" ht="30" x14ac:dyDescent="0.25">
      <c r="A21" s="3" t="s">
        <v>82</v>
      </c>
      <c r="B21" s="72">
        <f>B19*27.5%</f>
        <v>29055725.110367298</v>
      </c>
      <c r="C21" s="72">
        <f>C19*27.5%</f>
        <v>177789439.26684874</v>
      </c>
      <c r="D21" s="75">
        <f t="shared" ref="D21:K21" si="1">D19*27.5%</f>
        <v>58111450.220734596</v>
      </c>
      <c r="E21" s="75">
        <f t="shared" si="1"/>
        <v>355578878.53369749</v>
      </c>
      <c r="F21" s="72">
        <f t="shared" si="1"/>
        <v>86356324.153057069</v>
      </c>
      <c r="G21" s="72">
        <f t="shared" si="1"/>
        <v>532094355.99942482</v>
      </c>
      <c r="H21" s="75">
        <f t="shared" si="1"/>
        <v>114601198.08537951</v>
      </c>
      <c r="I21" s="75">
        <f t="shared" si="1"/>
        <v>708609833.46515238</v>
      </c>
      <c r="J21" s="72">
        <f t="shared" si="1"/>
        <v>142846072.01770201</v>
      </c>
      <c r="K21" s="72">
        <f t="shared" si="1"/>
        <v>885125310.93087959</v>
      </c>
    </row>
    <row r="22" spans="1:12" x14ac:dyDescent="0.25">
      <c r="A22" s="3" t="s">
        <v>29</v>
      </c>
      <c r="B22" s="76">
        <f>B18+B19-B20-B21</f>
        <v>153731200.12939787</v>
      </c>
      <c r="C22" s="76">
        <f>C18+C19-C20-C21</f>
        <v>940667760.48459959</v>
      </c>
      <c r="D22" s="77">
        <f t="shared" ref="D22:K22" si="2">D18+D19-D20-D21</f>
        <v>307462400.25879574</v>
      </c>
      <c r="E22" s="77">
        <f t="shared" si="2"/>
        <v>1881335520.9691992</v>
      </c>
      <c r="F22" s="76">
        <f t="shared" si="2"/>
        <v>456903460.51890182</v>
      </c>
      <c r="G22" s="76">
        <f t="shared" si="2"/>
        <v>2815262865.3787746</v>
      </c>
      <c r="H22" s="77">
        <f t="shared" si="2"/>
        <v>606344520.77900791</v>
      </c>
      <c r="I22" s="77">
        <f t="shared" si="2"/>
        <v>3749190209.7883515</v>
      </c>
      <c r="J22" s="76">
        <f t="shared" si="2"/>
        <v>755785581.03911412</v>
      </c>
      <c r="K22" s="76">
        <f t="shared" si="2"/>
        <v>4683117554.1979265</v>
      </c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1:12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</row>
    <row r="27" spans="1:12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2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ht="15.75" x14ac:dyDescent="0.25">
      <c r="A33" s="51"/>
      <c r="B33" s="123" t="s">
        <v>98</v>
      </c>
      <c r="C33" s="124"/>
      <c r="D33" s="124"/>
      <c r="E33" s="124"/>
      <c r="F33" s="124"/>
      <c r="G33" s="124"/>
      <c r="H33" s="124"/>
      <c r="I33" s="124"/>
      <c r="J33" s="124"/>
      <c r="K33" s="125"/>
    </row>
    <row r="34" spans="1:12" ht="16.5" thickBot="1" x14ac:dyDescent="0.3">
      <c r="A34" s="51"/>
      <c r="B34" s="126" t="s">
        <v>93</v>
      </c>
      <c r="C34" s="126"/>
      <c r="D34" s="126" t="s">
        <v>94</v>
      </c>
      <c r="E34" s="126"/>
      <c r="F34" s="126" t="s">
        <v>95</v>
      </c>
      <c r="G34" s="126"/>
      <c r="H34" s="126" t="s">
        <v>96</v>
      </c>
      <c r="I34" s="126"/>
      <c r="J34" s="126" t="s">
        <v>97</v>
      </c>
      <c r="K34" s="126"/>
    </row>
    <row r="35" spans="1:12" ht="15" customHeight="1" thickTop="1" thickBot="1" x14ac:dyDescent="0.3">
      <c r="B35" s="68"/>
      <c r="C35" s="69"/>
      <c r="F35" s="68"/>
      <c r="G35" s="69"/>
      <c r="J35" s="68"/>
      <c r="K35" s="69"/>
    </row>
    <row r="36" spans="1:12" ht="15" customHeight="1" thickTop="1" thickBot="1" x14ac:dyDescent="0.3">
      <c r="A36" s="80">
        <v>2017</v>
      </c>
      <c r="B36" s="65" t="s">
        <v>92</v>
      </c>
      <c r="C36" s="65" t="s">
        <v>19</v>
      </c>
      <c r="D36" s="65" t="s">
        <v>92</v>
      </c>
      <c r="E36" s="65" t="s">
        <v>19</v>
      </c>
      <c r="F36" s="65" t="s">
        <v>92</v>
      </c>
      <c r="G36" s="65" t="s">
        <v>19</v>
      </c>
      <c r="H36" s="65" t="s">
        <v>92</v>
      </c>
      <c r="I36" s="65" t="s">
        <v>19</v>
      </c>
      <c r="J36" s="65" t="s">
        <v>92</v>
      </c>
      <c r="K36" s="65" t="s">
        <v>19</v>
      </c>
    </row>
    <row r="37" spans="1:12" ht="15" customHeight="1" thickTop="1" x14ac:dyDescent="0.25">
      <c r="A37" s="81" t="s">
        <v>26</v>
      </c>
      <c r="B37" s="78">
        <v>105657182.21951744</v>
      </c>
      <c r="C37" s="78">
        <v>646507051.87944996</v>
      </c>
      <c r="D37" s="79">
        <v>211314364.43903488</v>
      </c>
      <c r="E37" s="79">
        <v>1293014103.7588999</v>
      </c>
      <c r="F37" s="78">
        <v>314022996.9202075</v>
      </c>
      <c r="G37" s="78">
        <v>1934888567.2706356</v>
      </c>
      <c r="H37" s="79">
        <v>416731629.40138</v>
      </c>
      <c r="I37" s="79">
        <v>2576763030.782372</v>
      </c>
      <c r="J37" s="78">
        <v>519440261.88255268</v>
      </c>
      <c r="K37" s="78">
        <v>3218637494.2941074</v>
      </c>
    </row>
    <row r="38" spans="1:12" ht="15" customHeight="1" x14ac:dyDescent="0.25">
      <c r="A38" s="81" t="s">
        <v>27</v>
      </c>
      <c r="B38" s="78">
        <v>105657182.21951744</v>
      </c>
      <c r="C38" s="78">
        <v>646507051.87944996</v>
      </c>
      <c r="D38" s="79">
        <v>211314364.43903488</v>
      </c>
      <c r="E38" s="79">
        <v>1293014103.7588999</v>
      </c>
      <c r="F38" s="78">
        <v>314022996.9202075</v>
      </c>
      <c r="G38" s="78">
        <v>1934888567.2706356</v>
      </c>
      <c r="H38" s="79">
        <v>416731629.40138</v>
      </c>
      <c r="I38" s="79">
        <v>2576763030.782372</v>
      </c>
      <c r="J38" s="78">
        <v>519440261.88255268</v>
      </c>
      <c r="K38" s="78">
        <v>3218637494.2941074</v>
      </c>
    </row>
    <row r="39" spans="1:12" ht="15" customHeight="1" x14ac:dyDescent="0.25">
      <c r="A39" s="81" t="s">
        <v>81</v>
      </c>
      <c r="B39" s="115">
        <v>28527439.199269712</v>
      </c>
      <c r="C39" s="115">
        <v>174556904.0074515</v>
      </c>
      <c r="D39" s="116">
        <v>57054878.398539424</v>
      </c>
      <c r="E39" s="116">
        <v>349113808.01490301</v>
      </c>
      <c r="F39" s="115">
        <v>84786209.168456033</v>
      </c>
      <c r="G39" s="115">
        <v>522419913.16307163</v>
      </c>
      <c r="H39" s="116">
        <v>112517539.93837261</v>
      </c>
      <c r="I39" s="116">
        <v>695726018.31124043</v>
      </c>
      <c r="J39" s="115">
        <v>140248870.70828924</v>
      </c>
      <c r="K39" s="115">
        <v>869032123.45940912</v>
      </c>
    </row>
    <row r="40" spans="1:12" ht="15" customHeight="1" x14ac:dyDescent="0.25">
      <c r="A40" s="81" t="s">
        <v>82</v>
      </c>
      <c r="B40" s="115">
        <v>29055725.110367298</v>
      </c>
      <c r="C40" s="115">
        <v>177789439.26684874</v>
      </c>
      <c r="D40" s="116">
        <v>58111450.220734596</v>
      </c>
      <c r="E40" s="116">
        <v>355578878.53369749</v>
      </c>
      <c r="F40" s="115">
        <v>86356324.153057069</v>
      </c>
      <c r="G40" s="115">
        <v>532094355.99942482</v>
      </c>
      <c r="H40" s="116">
        <v>114601198.08537951</v>
      </c>
      <c r="I40" s="116">
        <v>708609833.46515238</v>
      </c>
      <c r="J40" s="115">
        <v>142846072.01770201</v>
      </c>
      <c r="K40" s="115">
        <v>885125310.93087959</v>
      </c>
    </row>
    <row r="41" spans="1:12" ht="15" customHeight="1" x14ac:dyDescent="0.25">
      <c r="A41" s="81" t="s">
        <v>29</v>
      </c>
      <c r="B41" s="78">
        <v>153731200.12939787</v>
      </c>
      <c r="C41" s="78">
        <v>940667760.48459959</v>
      </c>
      <c r="D41" s="79">
        <v>307462400.25879574</v>
      </c>
      <c r="E41" s="79">
        <v>1881335520.9691992</v>
      </c>
      <c r="F41" s="78">
        <v>456903460.51890182</v>
      </c>
      <c r="G41" s="78">
        <v>2815262865.3787746</v>
      </c>
      <c r="H41" s="79">
        <v>606344520.77900791</v>
      </c>
      <c r="I41" s="79">
        <v>3749190209.7883515</v>
      </c>
      <c r="J41" s="78">
        <v>755785581.03911412</v>
      </c>
      <c r="K41" s="78">
        <v>4683117554.1979265</v>
      </c>
    </row>
    <row r="42" spans="1:12" ht="15" customHeight="1" thickBot="1" x14ac:dyDescent="0.3">
      <c r="A42" s="82"/>
      <c r="B42" s="117"/>
      <c r="C42" s="118"/>
      <c r="D42" s="55"/>
      <c r="E42" s="58"/>
      <c r="F42" s="117"/>
      <c r="G42" s="118"/>
      <c r="H42" s="55"/>
      <c r="I42" s="58"/>
      <c r="J42" s="117"/>
      <c r="K42" s="118"/>
    </row>
    <row r="43" spans="1:12" ht="15" customHeight="1" thickTop="1" thickBot="1" x14ac:dyDescent="0.3">
      <c r="A43" s="80">
        <v>2018</v>
      </c>
      <c r="B43" s="65" t="s">
        <v>92</v>
      </c>
      <c r="C43" s="65" t="s">
        <v>19</v>
      </c>
      <c r="D43" s="65" t="s">
        <v>92</v>
      </c>
      <c r="E43" s="65" t="s">
        <v>19</v>
      </c>
      <c r="F43" s="65" t="s">
        <v>92</v>
      </c>
      <c r="G43" s="65" t="s">
        <v>19</v>
      </c>
      <c r="H43" s="65" t="s">
        <v>92</v>
      </c>
      <c r="I43" s="65" t="s">
        <v>19</v>
      </c>
      <c r="J43" s="65" t="s">
        <v>92</v>
      </c>
      <c r="K43" s="65" t="s">
        <v>19</v>
      </c>
    </row>
    <row r="44" spans="1:12" ht="15" customHeight="1" thickTop="1" x14ac:dyDescent="0.25">
      <c r="A44" s="81" t="s">
        <v>26</v>
      </c>
      <c r="B44" s="78">
        <f>B37*(1+0.5%)+$B$10*(1+0.5%)^$L44*$B$4*1%</f>
        <v>109148760.61765164</v>
      </c>
      <c r="C44" s="78">
        <f>C37*(1+0.5%)+$D$10*(1+0.5%)^$L44*$D$4*1%</f>
        <v>654395338.44839954</v>
      </c>
      <c r="D44" s="79">
        <f>D37*(1+0.5%)+$B$10*(1+0.5%)^$L44*$B$4*2%</f>
        <v>218297521.23530328</v>
      </c>
      <c r="E44" s="79">
        <f>E37*(1+0.5%)+$D$10*(1+0.5%)^$L44*$D$4*2%</f>
        <v>1308790676.8967991</v>
      </c>
      <c r="F44" s="78">
        <f>F37*(1+0.5%)+$B$10*(1+0.5%)^$L44*$B$4*3%</f>
        <v>324482989.3659184</v>
      </c>
      <c r="G44" s="78">
        <f>G37*(1+0.5%)+$D$10*(1+0.5%)^$L44*$D$4*3%</f>
        <v>1958530264.035646</v>
      </c>
      <c r="H44" s="79">
        <f>H37*(1+0.5%)+$B$10*(1+0.5%)^$L44*$B$4*4%</f>
        <v>430668457.49653339</v>
      </c>
      <c r="I44" s="79">
        <f>I37*(1+0.5%)+$D$10*(1+0.5%)^$L44*$D$4*4%</f>
        <v>2608269851.1744933</v>
      </c>
      <c r="J44" s="78">
        <f>J37*(1+0.5%)+$B$10*(1+0.5%)^$L44*$B$4*5%</f>
        <v>536853925.62714851</v>
      </c>
      <c r="K44" s="78">
        <f>K37*(1+0.5%)+$D$10*(1+0.5%)^$L44*$D$4*5%</f>
        <v>3258009438.3133402</v>
      </c>
      <c r="L44" s="113">
        <v>2</v>
      </c>
    </row>
    <row r="45" spans="1:12" ht="15" customHeight="1" x14ac:dyDescent="0.25">
      <c r="A45" s="81" t="s">
        <v>27</v>
      </c>
      <c r="B45" s="78">
        <f>B38*(1+0.5%)+$B$10*(1+0.5%)^$L45*$B$4*1%</f>
        <v>109148760.61765164</v>
      </c>
      <c r="C45" s="78">
        <f>C38*(1+0.5%)+$D$10*(1+0.5%)^$L45*$D$4*1%</f>
        <v>654395338.44839954</v>
      </c>
      <c r="D45" s="79">
        <f>D38*(1+0.5%)+$B$10*(1+0.5%)^$L45*$B$4*2%</f>
        <v>218297521.23530328</v>
      </c>
      <c r="E45" s="79">
        <f>E38*(1+0.5%)+$D$10*(1+0.5%)^$L45*$D$4*2%</f>
        <v>1308790676.8967991</v>
      </c>
      <c r="F45" s="78">
        <f>F38*(1+0.5%)+$B$10*(1+0.5%)^$L45*$B$4*3%</f>
        <v>324482989.3659184</v>
      </c>
      <c r="G45" s="78">
        <f>G38*(1+0.5%)+$D$10*(1+0.5%)^$L45*$D$4*3%</f>
        <v>1958530264.035646</v>
      </c>
      <c r="H45" s="79">
        <f>H38*(1+0.5%)+$B$10*(1+0.5%)^$L45*$B$4*4%</f>
        <v>430668457.49653339</v>
      </c>
      <c r="I45" s="79">
        <f>I38*(1+0.5%)+$D$10*(1+0.5%)^$L45*$D$4*4%</f>
        <v>2608269851.1744933</v>
      </c>
      <c r="J45" s="78">
        <f>J38*(1+0.5%)+$B$10*(1+0.5%)^$L45*$B$4*5%</f>
        <v>536853925.62714851</v>
      </c>
      <c r="K45" s="78">
        <f>K38*(1+0.5%)+$D$10*(1+0.5%)^$L45*$D$4*5%</f>
        <v>3258009438.3133402</v>
      </c>
      <c r="L45" s="113">
        <v>2</v>
      </c>
    </row>
    <row r="46" spans="1:12" ht="15" customHeight="1" x14ac:dyDescent="0.25">
      <c r="A46" s="81" t="s">
        <v>81</v>
      </c>
      <c r="B46" s="115">
        <f t="shared" ref="B46:K46" si="3">B44*27%</f>
        <v>29470165.366765946</v>
      </c>
      <c r="C46" s="115">
        <f t="shared" si="3"/>
        <v>176686741.3810679</v>
      </c>
      <c r="D46" s="116">
        <f t="shared" si="3"/>
        <v>58940330.733531892</v>
      </c>
      <c r="E46" s="116">
        <f t="shared" si="3"/>
        <v>353373482.7621358</v>
      </c>
      <c r="F46" s="115">
        <f t="shared" si="3"/>
        <v>87610407.128797978</v>
      </c>
      <c r="G46" s="115">
        <f t="shared" si="3"/>
        <v>528803171.28962445</v>
      </c>
      <c r="H46" s="116">
        <f t="shared" si="3"/>
        <v>116280483.52406402</v>
      </c>
      <c r="I46" s="116">
        <f t="shared" si="3"/>
        <v>704232859.81711328</v>
      </c>
      <c r="J46" s="115">
        <f t="shared" si="3"/>
        <v>144950559.91933012</v>
      </c>
      <c r="K46" s="115">
        <f t="shared" si="3"/>
        <v>879662548.34460187</v>
      </c>
      <c r="L46" s="113"/>
    </row>
    <row r="47" spans="1:12" ht="15" customHeight="1" x14ac:dyDescent="0.25">
      <c r="A47" s="81" t="s">
        <v>82</v>
      </c>
      <c r="B47" s="115">
        <f t="shared" ref="B47:K47" si="4">B45*27.5%</f>
        <v>30015909.169854205</v>
      </c>
      <c r="C47" s="115">
        <f t="shared" si="4"/>
        <v>179958718.0733099</v>
      </c>
      <c r="D47" s="116">
        <f t="shared" si="4"/>
        <v>60031818.33970841</v>
      </c>
      <c r="E47" s="116">
        <f t="shared" si="4"/>
        <v>359917436.1466198</v>
      </c>
      <c r="F47" s="115">
        <f t="shared" si="4"/>
        <v>89232822.075627565</v>
      </c>
      <c r="G47" s="115">
        <f t="shared" si="4"/>
        <v>538595822.60980272</v>
      </c>
      <c r="H47" s="116">
        <f t="shared" si="4"/>
        <v>118433825.8115467</v>
      </c>
      <c r="I47" s="116">
        <f t="shared" si="4"/>
        <v>717274209.07298577</v>
      </c>
      <c r="J47" s="115">
        <f t="shared" si="4"/>
        <v>147634829.54746586</v>
      </c>
      <c r="K47" s="115">
        <f t="shared" si="4"/>
        <v>895952595.53616858</v>
      </c>
      <c r="L47" s="113"/>
    </row>
    <row r="48" spans="1:12" ht="15" customHeight="1" x14ac:dyDescent="0.25">
      <c r="A48" s="81" t="s">
        <v>29</v>
      </c>
      <c r="B48" s="78">
        <f t="shared" ref="B48:K48" si="5">B44+B45-B46-B47</f>
        <v>158811446.69868314</v>
      </c>
      <c r="C48" s="78">
        <f t="shared" si="5"/>
        <v>952145217.4424212</v>
      </c>
      <c r="D48" s="79">
        <f t="shared" si="5"/>
        <v>317622893.39736629</v>
      </c>
      <c r="E48" s="79">
        <f t="shared" si="5"/>
        <v>1904290434.8848424</v>
      </c>
      <c r="F48" s="78">
        <f t="shared" si="5"/>
        <v>472122749.52741122</v>
      </c>
      <c r="G48" s="78">
        <f t="shared" si="5"/>
        <v>2849661534.171865</v>
      </c>
      <c r="H48" s="79">
        <f t="shared" si="5"/>
        <v>626622605.65745604</v>
      </c>
      <c r="I48" s="79">
        <f t="shared" si="5"/>
        <v>3795032633.4588881</v>
      </c>
      <c r="J48" s="78">
        <f t="shared" si="5"/>
        <v>781122461.7875011</v>
      </c>
      <c r="K48" s="78">
        <f t="shared" si="5"/>
        <v>4740403732.7459106</v>
      </c>
      <c r="L48" s="113"/>
    </row>
    <row r="49" spans="1:12" ht="15" customHeight="1" thickBot="1" x14ac:dyDescent="0.3">
      <c r="A49" s="82"/>
      <c r="B49" s="117"/>
      <c r="C49" s="118"/>
      <c r="D49" s="55"/>
      <c r="E49" s="58"/>
      <c r="F49" s="117"/>
      <c r="G49" s="118"/>
      <c r="H49" s="55"/>
      <c r="I49" s="58"/>
      <c r="J49" s="117"/>
      <c r="K49" s="118"/>
      <c r="L49" s="113"/>
    </row>
    <row r="50" spans="1:12" ht="15" customHeight="1" thickTop="1" thickBot="1" x14ac:dyDescent="0.3">
      <c r="A50" s="80">
        <v>2019</v>
      </c>
      <c r="B50" s="65" t="s">
        <v>92</v>
      </c>
      <c r="C50" s="65" t="s">
        <v>19</v>
      </c>
      <c r="D50" s="65" t="s">
        <v>92</v>
      </c>
      <c r="E50" s="65" t="s">
        <v>19</v>
      </c>
      <c r="F50" s="65" t="s">
        <v>92</v>
      </c>
      <c r="G50" s="65" t="s">
        <v>19</v>
      </c>
      <c r="H50" s="65" t="s">
        <v>92</v>
      </c>
      <c r="I50" s="65" t="s">
        <v>19</v>
      </c>
      <c r="J50" s="65" t="s">
        <v>92</v>
      </c>
      <c r="K50" s="65" t="s">
        <v>19</v>
      </c>
      <c r="L50" s="113"/>
    </row>
    <row r="51" spans="1:12" ht="15" customHeight="1" thickTop="1" x14ac:dyDescent="0.25">
      <c r="A51" s="81" t="s">
        <v>26</v>
      </c>
      <c r="B51" s="78">
        <f>B44*(1+0.5%)+$B$10*(1+0.5%)^$L51*$B$4*1%</f>
        <v>112672613.37021169</v>
      </c>
      <c r="C51" s="78">
        <f>C44*(1+0.5%)+$D$10*(1+0.5%)^$L51*$D$4*1%</f>
        <v>662346345.20674169</v>
      </c>
      <c r="D51" s="79">
        <f>D44*(1+0.5%)+$B$10*(1+0.5%)^$L51*$B$4*2%</f>
        <v>225345226.74042338</v>
      </c>
      <c r="E51" s="79">
        <f>E44*(1+0.5%)+$D$10*(1+0.5%)^$L51*$D$4*2%</f>
        <v>1324692690.4134834</v>
      </c>
      <c r="F51" s="78">
        <f>F44*(1+0.5%)+$B$10*(1+0.5%)^$L51*$B$4*3%</f>
        <v>335039731.16116339</v>
      </c>
      <c r="G51" s="78">
        <f>G44*(1+0.5%)+$D$10*(1+0.5%)^$L51*$D$4*3%</f>
        <v>1982360005.5541246</v>
      </c>
      <c r="H51" s="79">
        <f>H44*(1+0.5%)+$B$10*(1+0.5%)^$L51*$B$4*4%</f>
        <v>444734235.58190322</v>
      </c>
      <c r="I51" s="79">
        <f>I44*(1+0.5%)+$D$10*(1+0.5%)^$L51*$D$4*4%</f>
        <v>2640027320.6947665</v>
      </c>
      <c r="J51" s="78">
        <f>J44*(1+0.5%)+$B$10*(1+0.5%)^$L51*$B$4*5%</f>
        <v>554428740.00264323</v>
      </c>
      <c r="K51" s="78">
        <f>K44*(1+0.5%)+$D$10*(1+0.5%)^$L51*$D$4*5%</f>
        <v>3297694635.8354077</v>
      </c>
      <c r="L51" s="113">
        <v>3</v>
      </c>
    </row>
    <row r="52" spans="1:12" ht="15" customHeight="1" x14ac:dyDescent="0.25">
      <c r="A52" s="81" t="s">
        <v>27</v>
      </c>
      <c r="B52" s="78">
        <f>B45*(1+0.5%)+$B$10*(1+0.5%)^$L52*$B$4*1%</f>
        <v>112672613.37021169</v>
      </c>
      <c r="C52" s="78">
        <f>C45*(1+0.5%)+$D$10*(1+0.5%)^$L52*$D$4*1%</f>
        <v>662346345.20674169</v>
      </c>
      <c r="D52" s="79">
        <f>D45*(1+0.5%)+$B$10*(1+0.5%)^$L52*$B$4*2%</f>
        <v>225345226.74042338</v>
      </c>
      <c r="E52" s="79">
        <f>E45*(1+0.5%)+$D$10*(1+0.5%)^$L52*$D$4*2%</f>
        <v>1324692690.4134834</v>
      </c>
      <c r="F52" s="78">
        <f>F45*(1+0.5%)+$B$10*(1+0.5%)^$L52*$B$4*3%</f>
        <v>335039731.16116339</v>
      </c>
      <c r="G52" s="78">
        <f>G45*(1+0.5%)+$D$10*(1+0.5%)^$L52*$D$4*3%</f>
        <v>1982360005.5541246</v>
      </c>
      <c r="H52" s="79">
        <f>H45*(1+0.5%)+$B$10*(1+0.5%)^$L52*$B$4*4%</f>
        <v>444734235.58190322</v>
      </c>
      <c r="I52" s="79">
        <f>I45*(1+0.5%)+$D$10*(1+0.5%)^$L52*$D$4*4%</f>
        <v>2640027320.6947665</v>
      </c>
      <c r="J52" s="78">
        <f>J45*(1+0.5%)+$B$10*(1+0.5%)^$L52*$B$4*5%</f>
        <v>554428740.00264323</v>
      </c>
      <c r="K52" s="78">
        <f>K45*(1+0.5%)+$D$10*(1+0.5%)^$L52*$D$4*5%</f>
        <v>3297694635.8354077</v>
      </c>
      <c r="L52" s="113">
        <v>3</v>
      </c>
    </row>
    <row r="53" spans="1:12" ht="15" customHeight="1" x14ac:dyDescent="0.25">
      <c r="A53" s="81" t="s">
        <v>81</v>
      </c>
      <c r="B53" s="115">
        <f t="shared" ref="B53:K53" si="6">B51*27%</f>
        <v>30421605.609957159</v>
      </c>
      <c r="C53" s="115">
        <f t="shared" si="6"/>
        <v>178833513.20582026</v>
      </c>
      <c r="D53" s="116">
        <f t="shared" si="6"/>
        <v>60843211.219914317</v>
      </c>
      <c r="E53" s="116">
        <f t="shared" si="6"/>
        <v>357667026.41164052</v>
      </c>
      <c r="F53" s="115">
        <f t="shared" si="6"/>
        <v>90460727.413514122</v>
      </c>
      <c r="G53" s="115">
        <f t="shared" si="6"/>
        <v>535237201.4996137</v>
      </c>
      <c r="H53" s="116">
        <f t="shared" si="6"/>
        <v>120078243.60711388</v>
      </c>
      <c r="I53" s="116">
        <f t="shared" si="6"/>
        <v>712807376.587587</v>
      </c>
      <c r="J53" s="115">
        <f t="shared" si="6"/>
        <v>149695759.80071369</v>
      </c>
      <c r="K53" s="115">
        <f t="shared" si="6"/>
        <v>890377551.67556012</v>
      </c>
      <c r="L53" s="113"/>
    </row>
    <row r="54" spans="1:12" ht="15" customHeight="1" x14ac:dyDescent="0.25">
      <c r="A54" s="81" t="s">
        <v>82</v>
      </c>
      <c r="B54" s="115">
        <f t="shared" ref="B54:K54" si="7">B52*27.5%</f>
        <v>30984968.676808216</v>
      </c>
      <c r="C54" s="115">
        <f t="shared" si="7"/>
        <v>182145244.93185398</v>
      </c>
      <c r="D54" s="116">
        <f t="shared" si="7"/>
        <v>61969937.353616431</v>
      </c>
      <c r="E54" s="116">
        <f t="shared" si="7"/>
        <v>364290489.86370796</v>
      </c>
      <c r="F54" s="115">
        <f t="shared" si="7"/>
        <v>92135926.069319934</v>
      </c>
      <c r="G54" s="115">
        <f t="shared" si="7"/>
        <v>545149001.52738428</v>
      </c>
      <c r="H54" s="116">
        <f t="shared" si="7"/>
        <v>122301914.78502339</v>
      </c>
      <c r="I54" s="116">
        <f t="shared" si="7"/>
        <v>726007513.1910609</v>
      </c>
      <c r="J54" s="115">
        <f t="shared" si="7"/>
        <v>152467903.50072691</v>
      </c>
      <c r="K54" s="115">
        <f t="shared" si="7"/>
        <v>906866024.85473716</v>
      </c>
      <c r="L54" s="113"/>
    </row>
    <row r="55" spans="1:12" ht="15" customHeight="1" x14ac:dyDescent="0.25">
      <c r="A55" s="81" t="s">
        <v>29</v>
      </c>
      <c r="B55" s="78">
        <f t="shared" ref="B55:K55" si="8">B51+B52-B53-B54</f>
        <v>163938652.45365801</v>
      </c>
      <c r="C55" s="78">
        <f t="shared" si="8"/>
        <v>963713932.27580905</v>
      </c>
      <c r="D55" s="79">
        <f t="shared" si="8"/>
        <v>327877304.90731603</v>
      </c>
      <c r="E55" s="79">
        <f t="shared" si="8"/>
        <v>1927427864.5516181</v>
      </c>
      <c r="F55" s="78">
        <f t="shared" si="8"/>
        <v>487482808.83949268</v>
      </c>
      <c r="G55" s="78">
        <f t="shared" si="8"/>
        <v>2884333808.0812511</v>
      </c>
      <c r="H55" s="79">
        <f t="shared" si="8"/>
        <v>647088312.77166915</v>
      </c>
      <c r="I55" s="79">
        <f t="shared" si="8"/>
        <v>3841239751.6108847</v>
      </c>
      <c r="J55" s="78">
        <f t="shared" si="8"/>
        <v>806693816.70384586</v>
      </c>
      <c r="K55" s="78">
        <f t="shared" si="8"/>
        <v>4798145695.1405182</v>
      </c>
      <c r="L55" s="113"/>
    </row>
    <row r="56" spans="1:12" ht="15" customHeight="1" thickBot="1" x14ac:dyDescent="0.3">
      <c r="A56" s="82"/>
      <c r="B56" s="117"/>
      <c r="C56" s="118"/>
      <c r="D56" s="55"/>
      <c r="E56" s="58"/>
      <c r="F56" s="117"/>
      <c r="G56" s="118"/>
      <c r="H56" s="55"/>
      <c r="I56" s="58"/>
      <c r="J56" s="117"/>
      <c r="K56" s="118"/>
      <c r="L56" s="113"/>
    </row>
    <row r="57" spans="1:12" ht="15" customHeight="1" thickTop="1" thickBot="1" x14ac:dyDescent="0.3">
      <c r="A57" s="80">
        <v>2020</v>
      </c>
      <c r="B57" s="65" t="s">
        <v>92</v>
      </c>
      <c r="C57" s="65" t="s">
        <v>19</v>
      </c>
      <c r="D57" s="65" t="s">
        <v>92</v>
      </c>
      <c r="E57" s="65" t="s">
        <v>19</v>
      </c>
      <c r="F57" s="65" t="s">
        <v>92</v>
      </c>
      <c r="G57" s="65" t="s">
        <v>19</v>
      </c>
      <c r="H57" s="65" t="s">
        <v>92</v>
      </c>
      <c r="I57" s="65" t="s">
        <v>19</v>
      </c>
      <c r="J57" s="65" t="s">
        <v>92</v>
      </c>
      <c r="K57" s="65" t="s">
        <v>19</v>
      </c>
      <c r="L57" s="113"/>
    </row>
    <row r="58" spans="1:12" ht="15" customHeight="1" thickTop="1" x14ac:dyDescent="0.25">
      <c r="A58" s="81" t="s">
        <v>26</v>
      </c>
      <c r="B58" s="78">
        <f>B51*(1+0.5%)+$B$10*(1+0.5%)^$L58*$B$4*1%</f>
        <v>116228975.93128191</v>
      </c>
      <c r="C58" s="78">
        <f>C51*(1+0.5%)+$D$10*(1+0.5%)^$L58*$D$4*1%</f>
        <v>670360502.14920604</v>
      </c>
      <c r="D58" s="79">
        <f>D51*(1+0.5%)+$B$10*(1+0.5%)^$L58*$B$4*2%</f>
        <v>232457951.86256382</v>
      </c>
      <c r="E58" s="79">
        <f>E51*(1+0.5%)+$D$10*(1+0.5%)^$L58*$D$4*2%</f>
        <v>1340721004.2984121</v>
      </c>
      <c r="F58" s="78">
        <f>F51*(1+0.5%)+$B$10*(1+0.5%)^$L58*$B$4*3%</f>
        <v>345693928.29962665</v>
      </c>
      <c r="G58" s="78">
        <f>G51*(1+0.5%)+$D$10*(1+0.5%)^$L58*$D$4*3%</f>
        <v>2006379081.2311873</v>
      </c>
      <c r="H58" s="79">
        <f>H51*(1+0.5%)+$B$10*(1+0.5%)^$L58*$B$4*4%</f>
        <v>458929904.73668939</v>
      </c>
      <c r="I58" s="79">
        <f>I51*(1+0.5%)+$D$10*(1+0.5%)^$L58*$D$4*4%</f>
        <v>2672037158.1639628</v>
      </c>
      <c r="J58" s="78">
        <f>J51*(1+0.5%)+$B$10*(1+0.5%)^$L58*$B$4*5%</f>
        <v>572165881.17375219</v>
      </c>
      <c r="K58" s="78">
        <f>K51*(1+0.5%)+$D$10*(1+0.5%)^$L58*$D$4*5%</f>
        <v>3337695235.0967383</v>
      </c>
      <c r="L58" s="113">
        <v>4</v>
      </c>
    </row>
    <row r="59" spans="1:12" ht="15" customHeight="1" x14ac:dyDescent="0.25">
      <c r="A59" s="81" t="s">
        <v>27</v>
      </c>
      <c r="B59" s="78">
        <f>B52*(1+0.5%)+$B$10*(1+0.5%)^$L59*$B$4*1%</f>
        <v>116228975.93128191</v>
      </c>
      <c r="C59" s="78">
        <f>C52*(1+0.5%)+$D$10*(1+0.5%)^$L59*$D$4*1%</f>
        <v>670360502.14920604</v>
      </c>
      <c r="D59" s="79">
        <f>D52*(1+0.5%)+$B$10*(1+0.5%)^$L59*$B$4*2%</f>
        <v>232457951.86256382</v>
      </c>
      <c r="E59" s="79">
        <f>E52*(1+0.5%)+$D$10*(1+0.5%)^$L59*$D$4*2%</f>
        <v>1340721004.2984121</v>
      </c>
      <c r="F59" s="78">
        <f>F52*(1+0.5%)+$B$10*(1+0.5%)^$L59*$B$4*3%</f>
        <v>345693928.29962665</v>
      </c>
      <c r="G59" s="78">
        <f>G52*(1+0.5%)+$D$10*(1+0.5%)^$L59*$D$4*3%</f>
        <v>2006379081.2311873</v>
      </c>
      <c r="H59" s="79">
        <f>H52*(1+0.5%)+$B$10*(1+0.5%)^$L59*$B$4*4%</f>
        <v>458929904.73668939</v>
      </c>
      <c r="I59" s="79">
        <f>I52*(1+0.5%)+$D$10*(1+0.5%)^$L59*$D$4*4%</f>
        <v>2672037158.1639628</v>
      </c>
      <c r="J59" s="78">
        <f>J52*(1+0.5%)+$B$10*(1+0.5%)^$L59*$B$4*5%</f>
        <v>572165881.17375219</v>
      </c>
      <c r="K59" s="78">
        <f>K52*(1+0.5%)+$D$10*(1+0.5%)^$L59*$D$4*5%</f>
        <v>3337695235.0967383</v>
      </c>
      <c r="L59" s="113">
        <v>4</v>
      </c>
    </row>
    <row r="60" spans="1:12" ht="15" customHeight="1" x14ac:dyDescent="0.25">
      <c r="A60" s="81" t="s">
        <v>81</v>
      </c>
      <c r="B60" s="115">
        <f t="shared" ref="B60:K60" si="9">B58*27%</f>
        <v>31381823.501446117</v>
      </c>
      <c r="C60" s="115">
        <f t="shared" si="9"/>
        <v>180997335.58028564</v>
      </c>
      <c r="D60" s="116">
        <f t="shared" si="9"/>
        <v>62763647.002892233</v>
      </c>
      <c r="E60" s="116">
        <f t="shared" si="9"/>
        <v>361994671.16057128</v>
      </c>
      <c r="F60" s="115">
        <f t="shared" si="9"/>
        <v>93337360.640899196</v>
      </c>
      <c r="G60" s="115">
        <f t="shared" si="9"/>
        <v>541722351.93242061</v>
      </c>
      <c r="H60" s="116">
        <f t="shared" si="9"/>
        <v>123911074.27890614</v>
      </c>
      <c r="I60" s="116">
        <f t="shared" si="9"/>
        <v>721450032.70427001</v>
      </c>
      <c r="J60" s="115">
        <f t="shared" si="9"/>
        <v>154484787.91691309</v>
      </c>
      <c r="K60" s="115">
        <f t="shared" si="9"/>
        <v>901177713.4761194</v>
      </c>
      <c r="L60" s="113"/>
    </row>
    <row r="61" spans="1:12" ht="15" customHeight="1" x14ac:dyDescent="0.25">
      <c r="A61" s="81" t="s">
        <v>82</v>
      </c>
      <c r="B61" s="115">
        <f t="shared" ref="B61:K61" si="10">B59*27.5%</f>
        <v>31962968.381102528</v>
      </c>
      <c r="C61" s="115">
        <f t="shared" si="10"/>
        <v>184349138.09103167</v>
      </c>
      <c r="D61" s="116">
        <f t="shared" si="10"/>
        <v>63925936.762205057</v>
      </c>
      <c r="E61" s="116">
        <f t="shared" si="10"/>
        <v>368698276.18206334</v>
      </c>
      <c r="F61" s="115">
        <f t="shared" si="10"/>
        <v>95065830.28239733</v>
      </c>
      <c r="G61" s="115">
        <f t="shared" si="10"/>
        <v>551754247.33857656</v>
      </c>
      <c r="H61" s="116">
        <f t="shared" si="10"/>
        <v>126205723.8025896</v>
      </c>
      <c r="I61" s="116">
        <f t="shared" si="10"/>
        <v>734810218.49508989</v>
      </c>
      <c r="J61" s="115">
        <f t="shared" si="10"/>
        <v>157345617.32278186</v>
      </c>
      <c r="K61" s="115">
        <f t="shared" si="10"/>
        <v>917866189.6516031</v>
      </c>
      <c r="L61" s="113"/>
    </row>
    <row r="62" spans="1:12" ht="15" customHeight="1" x14ac:dyDescent="0.25">
      <c r="A62" s="81" t="s">
        <v>29</v>
      </c>
      <c r="B62" s="78">
        <f t="shared" ref="B62:K62" si="11">B58+B59-B60-B61</f>
        <v>169113159.98001516</v>
      </c>
      <c r="C62" s="78">
        <f t="shared" si="11"/>
        <v>975374530.62709486</v>
      </c>
      <c r="D62" s="79">
        <f t="shared" si="11"/>
        <v>338226319.96003032</v>
      </c>
      <c r="E62" s="79">
        <f t="shared" si="11"/>
        <v>1950749061.2541897</v>
      </c>
      <c r="F62" s="78">
        <f t="shared" si="11"/>
        <v>502984665.67595679</v>
      </c>
      <c r="G62" s="78">
        <f t="shared" si="11"/>
        <v>2919281563.1913776</v>
      </c>
      <c r="H62" s="79">
        <f t="shared" si="11"/>
        <v>667743011.39188313</v>
      </c>
      <c r="I62" s="79">
        <f t="shared" si="11"/>
        <v>3887814065.1285653</v>
      </c>
      <c r="J62" s="78">
        <f t="shared" si="11"/>
        <v>832501357.10780954</v>
      </c>
      <c r="K62" s="78">
        <f t="shared" si="11"/>
        <v>4856346567.0657549</v>
      </c>
      <c r="L62" s="113"/>
    </row>
    <row r="63" spans="1:12" ht="15" customHeight="1" thickBot="1" x14ac:dyDescent="0.3">
      <c r="A63" s="82"/>
      <c r="B63" s="55"/>
      <c r="C63" s="58"/>
      <c r="D63" s="55"/>
      <c r="E63" s="55"/>
      <c r="F63" s="55"/>
      <c r="G63" s="55"/>
      <c r="H63" s="55"/>
      <c r="I63" s="55"/>
      <c r="J63" s="55"/>
      <c r="K63" s="55"/>
      <c r="L63" s="113"/>
    </row>
    <row r="64" spans="1:12" ht="15" customHeight="1" thickTop="1" thickBot="1" x14ac:dyDescent="0.3">
      <c r="A64" s="80">
        <v>2021</v>
      </c>
      <c r="B64" s="65" t="s">
        <v>92</v>
      </c>
      <c r="C64" s="65" t="s">
        <v>19</v>
      </c>
      <c r="D64" s="65" t="s">
        <v>92</v>
      </c>
      <c r="E64" s="65" t="s">
        <v>19</v>
      </c>
      <c r="F64" s="65" t="s">
        <v>92</v>
      </c>
      <c r="G64" s="65" t="s">
        <v>19</v>
      </c>
      <c r="H64" s="65" t="s">
        <v>92</v>
      </c>
      <c r="I64" s="65" t="s">
        <v>19</v>
      </c>
      <c r="J64" s="65" t="s">
        <v>92</v>
      </c>
      <c r="K64" s="65" t="s">
        <v>19</v>
      </c>
      <c r="L64" s="113"/>
    </row>
    <row r="65" spans="1:12" ht="15" customHeight="1" thickTop="1" x14ac:dyDescent="0.25">
      <c r="A65" s="81" t="s">
        <v>26</v>
      </c>
      <c r="B65" s="78">
        <f>B58*(1+0.5%)+$B$10*(1+0.5%)^$L65*$B$4*1%</f>
        <v>119818085.30262858</v>
      </c>
      <c r="C65" s="78">
        <f>C58*(1+0.5%)+$D$10*(1+0.5%)^$L65*$D$4*1%</f>
        <v>678438242.00246489</v>
      </c>
      <c r="D65" s="79">
        <f>D58*(1+0.5%)+$B$10*(1+0.5%)^$L65*$B$4*2%</f>
        <v>239636170.60525715</v>
      </c>
      <c r="E65" s="79">
        <f>E58*(1+0.5%)+$D$10*(1+0.5%)^$L65*$D$4*2%</f>
        <v>1356876484.0049298</v>
      </c>
      <c r="F65" s="78">
        <f>F58*(1+0.5%)+$B$10*(1+0.5%)^$L65*$B$4*3%</f>
        <v>356446291.41619551</v>
      </c>
      <c r="G65" s="78">
        <f>G58*(1+0.5%)+$D$10*(1+0.5%)^$L65*$D$4*3%</f>
        <v>2030588788.6648817</v>
      </c>
      <c r="H65" s="79">
        <f>H58*(1+0.5%)+$B$10*(1+0.5%)^$L65*$B$4*4%</f>
        <v>473256412.22713381</v>
      </c>
      <c r="I65" s="79">
        <f>I58*(1+0.5%)+$D$10*(1+0.5%)^$L65*$D$4*4%</f>
        <v>2704301093.3248339</v>
      </c>
      <c r="J65" s="78">
        <f>J58*(1+0.5%)+$B$10*(1+0.5%)^$L65*$B$4*5%</f>
        <v>590066533.03807211</v>
      </c>
      <c r="K65" s="78">
        <f>K58*(1+0.5%)+$D$10*(1+0.5%)^$L65*$D$4*5%</f>
        <v>3378013397.984786</v>
      </c>
      <c r="L65" s="113">
        <v>5</v>
      </c>
    </row>
    <row r="66" spans="1:12" ht="15" customHeight="1" x14ac:dyDescent="0.25">
      <c r="A66" s="81" t="s">
        <v>27</v>
      </c>
      <c r="B66" s="78">
        <f>B59*(1+0.5%)+$B$10*(1+0.5%)^$L66*$B$4*1%</f>
        <v>119818085.30262858</v>
      </c>
      <c r="C66" s="78">
        <f>C59*(1+0.5%)+$D$10*(1+0.5%)^$L66*$D$4*1%</f>
        <v>678438242.00246489</v>
      </c>
      <c r="D66" s="79">
        <f>D59*(1+0.5%)+$B$10*(1+0.5%)^$L66*$B$4*2%</f>
        <v>239636170.60525715</v>
      </c>
      <c r="E66" s="79">
        <f>E59*(1+0.5%)+$D$10*(1+0.5%)^$L66*$D$4*2%</f>
        <v>1356876484.0049298</v>
      </c>
      <c r="F66" s="78">
        <f>F59*(1+0.5%)+$B$10*(1+0.5%)^$L66*$B$4*3%</f>
        <v>356446291.41619551</v>
      </c>
      <c r="G66" s="78">
        <f>G59*(1+0.5%)+$D$10*(1+0.5%)^$L66*$D$4*3%</f>
        <v>2030588788.6648817</v>
      </c>
      <c r="H66" s="79">
        <f>H59*(1+0.5%)+$B$10*(1+0.5%)^$L66*$B$4*4%</f>
        <v>473256412.22713381</v>
      </c>
      <c r="I66" s="79">
        <f>I59*(1+0.5%)+$D$10*(1+0.5%)^$L66*$D$4*4%</f>
        <v>2704301093.3248339</v>
      </c>
      <c r="J66" s="78">
        <f>J59*(1+0.5%)+$B$10*(1+0.5%)^$L66*$B$4*5%</f>
        <v>590066533.03807211</v>
      </c>
      <c r="K66" s="78">
        <f>K59*(1+0.5%)+$D$10*(1+0.5%)^$L66*$D$4*5%</f>
        <v>3378013397.984786</v>
      </c>
      <c r="L66" s="113">
        <v>5</v>
      </c>
    </row>
    <row r="67" spans="1:12" ht="15" customHeight="1" x14ac:dyDescent="0.25">
      <c r="A67" s="81" t="s">
        <v>81</v>
      </c>
      <c r="B67" s="115">
        <f t="shared" ref="B67:K67" si="12">B65*27%</f>
        <v>32350883.031709719</v>
      </c>
      <c r="C67" s="115">
        <f t="shared" si="12"/>
        <v>183178325.34066552</v>
      </c>
      <c r="D67" s="116">
        <f t="shared" si="12"/>
        <v>64701766.063419439</v>
      </c>
      <c r="E67" s="116">
        <f t="shared" si="12"/>
        <v>366356650.68133104</v>
      </c>
      <c r="F67" s="115">
        <f t="shared" si="12"/>
        <v>96240498.682372794</v>
      </c>
      <c r="G67" s="115">
        <f t="shared" si="12"/>
        <v>548258972.93951809</v>
      </c>
      <c r="H67" s="116">
        <f t="shared" si="12"/>
        <v>127779231.30132614</v>
      </c>
      <c r="I67" s="116">
        <f t="shared" si="12"/>
        <v>730161295.19770515</v>
      </c>
      <c r="J67" s="115">
        <f t="shared" si="12"/>
        <v>159317963.92027947</v>
      </c>
      <c r="K67" s="115">
        <f t="shared" si="12"/>
        <v>912063617.45589232</v>
      </c>
      <c r="L67" s="114"/>
    </row>
    <row r="68" spans="1:12" ht="15" customHeight="1" x14ac:dyDescent="0.25">
      <c r="A68" s="81" t="s">
        <v>82</v>
      </c>
      <c r="B68" s="115">
        <f t="shared" ref="B68:K68" si="13">B66*27.5%</f>
        <v>32949973.458222862</v>
      </c>
      <c r="C68" s="115">
        <f t="shared" si="13"/>
        <v>186570516.55067787</v>
      </c>
      <c r="D68" s="116">
        <f t="shared" si="13"/>
        <v>65899946.916445725</v>
      </c>
      <c r="E68" s="116">
        <f t="shared" si="13"/>
        <v>373141033.10135573</v>
      </c>
      <c r="F68" s="115">
        <f t="shared" si="13"/>
        <v>98022730.139453769</v>
      </c>
      <c r="G68" s="115">
        <f t="shared" si="13"/>
        <v>558411916.88284254</v>
      </c>
      <c r="H68" s="116">
        <f t="shared" si="13"/>
        <v>130145513.36246181</v>
      </c>
      <c r="I68" s="116">
        <f t="shared" si="13"/>
        <v>743682800.66432941</v>
      </c>
      <c r="J68" s="115">
        <f t="shared" si="13"/>
        <v>162268296.58546984</v>
      </c>
      <c r="K68" s="115">
        <f t="shared" si="13"/>
        <v>928953684.44581628</v>
      </c>
      <c r="L68" s="114"/>
    </row>
    <row r="69" spans="1:12" ht="15" customHeight="1" x14ac:dyDescent="0.25">
      <c r="A69" s="81" t="s">
        <v>29</v>
      </c>
      <c r="B69" s="78">
        <f t="shared" ref="B69:K69" si="14">B65+B66-B67-B68</f>
        <v>174335314.11532456</v>
      </c>
      <c r="C69" s="78">
        <f t="shared" si="14"/>
        <v>987127642.11358631</v>
      </c>
      <c r="D69" s="79">
        <f t="shared" si="14"/>
        <v>348670628.23064911</v>
      </c>
      <c r="E69" s="79">
        <f t="shared" si="14"/>
        <v>1974255284.2271726</v>
      </c>
      <c r="F69" s="78">
        <f t="shared" si="14"/>
        <v>518629354.01056445</v>
      </c>
      <c r="G69" s="78">
        <f t="shared" si="14"/>
        <v>2954506687.5074029</v>
      </c>
      <c r="H69" s="79">
        <f t="shared" si="14"/>
        <v>688588079.79047966</v>
      </c>
      <c r="I69" s="79">
        <f t="shared" si="14"/>
        <v>3934758090.7876329</v>
      </c>
      <c r="J69" s="78">
        <f t="shared" si="14"/>
        <v>858546805.57039487</v>
      </c>
      <c r="K69" s="78">
        <f t="shared" si="14"/>
        <v>4915009494.0678635</v>
      </c>
      <c r="L69" s="114"/>
    </row>
    <row r="70" spans="1:12" x14ac:dyDescent="0.25">
      <c r="C70" s="50"/>
    </row>
    <row r="71" spans="1:12" x14ac:dyDescent="0.25">
      <c r="C71" s="50"/>
    </row>
    <row r="72" spans="1:12" x14ac:dyDescent="0.25">
      <c r="C72" s="50"/>
    </row>
    <row r="73" spans="1:12" x14ac:dyDescent="0.25">
      <c r="C73" s="50"/>
    </row>
    <row r="74" spans="1:12" x14ac:dyDescent="0.25">
      <c r="C74" s="50"/>
    </row>
    <row r="75" spans="1:12" x14ac:dyDescent="0.25">
      <c r="C75" s="50"/>
    </row>
    <row r="76" spans="1:12" x14ac:dyDescent="0.25">
      <c r="C76" s="50"/>
    </row>
    <row r="77" spans="1:12" x14ac:dyDescent="0.25">
      <c r="C77" s="50"/>
    </row>
    <row r="78" spans="1:12" x14ac:dyDescent="0.25">
      <c r="C78" s="50"/>
    </row>
    <row r="79" spans="1:12" x14ac:dyDescent="0.25">
      <c r="A79" s="10" t="s">
        <v>107</v>
      </c>
      <c r="C79" s="50"/>
    </row>
    <row r="80" spans="1:12" x14ac:dyDescent="0.25">
      <c r="A80" s="10" t="s">
        <v>106</v>
      </c>
      <c r="C80" s="50"/>
    </row>
    <row r="81" spans="3:3" x14ac:dyDescent="0.25">
      <c r="C81" s="50"/>
    </row>
    <row r="82" spans="3:3" x14ac:dyDescent="0.25">
      <c r="C82" s="50"/>
    </row>
    <row r="83" spans="3:3" x14ac:dyDescent="0.25">
      <c r="C83" s="50"/>
    </row>
    <row r="84" spans="3:3" x14ac:dyDescent="0.25">
      <c r="C84" s="50"/>
    </row>
    <row r="85" spans="3:3" x14ac:dyDescent="0.25">
      <c r="C85" s="50"/>
    </row>
    <row r="86" spans="3:3" x14ac:dyDescent="0.25">
      <c r="C86" s="50"/>
    </row>
    <row r="87" spans="3:3" x14ac:dyDescent="0.25">
      <c r="C87" s="50"/>
    </row>
    <row r="88" spans="3:3" x14ac:dyDescent="0.25">
      <c r="C88" s="50"/>
    </row>
    <row r="89" spans="3:3" x14ac:dyDescent="0.25">
      <c r="C89" s="50"/>
    </row>
    <row r="90" spans="3:3" x14ac:dyDescent="0.25">
      <c r="C90" s="50"/>
    </row>
    <row r="91" spans="3:3" x14ac:dyDescent="0.25">
      <c r="C91" s="50"/>
    </row>
    <row r="92" spans="3:3" x14ac:dyDescent="0.25">
      <c r="C92" s="50"/>
    </row>
    <row r="93" spans="3:3" x14ac:dyDescent="0.25">
      <c r="C93" s="50"/>
    </row>
    <row r="94" spans="3:3" x14ac:dyDescent="0.25">
      <c r="C94" s="50"/>
    </row>
    <row r="95" spans="3:3" x14ac:dyDescent="0.25">
      <c r="C95" s="50"/>
    </row>
    <row r="96" spans="3:3" x14ac:dyDescent="0.25">
      <c r="C96" s="50"/>
    </row>
    <row r="97" spans="3:3" x14ac:dyDescent="0.25">
      <c r="C97" s="50"/>
    </row>
    <row r="98" spans="3:3" x14ac:dyDescent="0.25">
      <c r="C98" s="50"/>
    </row>
    <row r="99" spans="3:3" x14ac:dyDescent="0.25">
      <c r="C99" s="50"/>
    </row>
    <row r="100" spans="3:3" x14ac:dyDescent="0.25">
      <c r="C100" s="50"/>
    </row>
    <row r="101" spans="3:3" x14ac:dyDescent="0.25">
      <c r="C101" s="50"/>
    </row>
    <row r="102" spans="3:3" x14ac:dyDescent="0.25">
      <c r="C102" s="50"/>
    </row>
    <row r="103" spans="3:3" x14ac:dyDescent="0.25">
      <c r="C103" s="50"/>
    </row>
    <row r="104" spans="3:3" x14ac:dyDescent="0.25">
      <c r="C104" s="50"/>
    </row>
    <row r="105" spans="3:3" x14ac:dyDescent="0.25">
      <c r="C105" s="50"/>
    </row>
    <row r="106" spans="3:3" x14ac:dyDescent="0.25">
      <c r="C106" s="50"/>
    </row>
    <row r="107" spans="3:3" x14ac:dyDescent="0.25">
      <c r="C107" s="50"/>
    </row>
    <row r="108" spans="3:3" x14ac:dyDescent="0.25">
      <c r="C108" s="50"/>
    </row>
    <row r="109" spans="3:3" x14ac:dyDescent="0.25">
      <c r="C109" s="50"/>
    </row>
    <row r="110" spans="3:3" x14ac:dyDescent="0.25">
      <c r="C110" s="50"/>
    </row>
    <row r="111" spans="3:3" x14ac:dyDescent="0.25">
      <c r="C111" s="50"/>
    </row>
    <row r="112" spans="3:3" x14ac:dyDescent="0.25">
      <c r="C112" s="50"/>
    </row>
    <row r="113" spans="3:3" x14ac:dyDescent="0.25">
      <c r="C113" s="50"/>
    </row>
    <row r="114" spans="3:3" x14ac:dyDescent="0.25">
      <c r="C114" s="50"/>
    </row>
    <row r="115" spans="3:3" x14ac:dyDescent="0.25">
      <c r="C115" s="50"/>
    </row>
    <row r="116" spans="3:3" x14ac:dyDescent="0.25">
      <c r="C116" s="50"/>
    </row>
    <row r="117" spans="3:3" x14ac:dyDescent="0.25">
      <c r="C117" s="50"/>
    </row>
    <row r="118" spans="3:3" x14ac:dyDescent="0.25">
      <c r="C118" s="50"/>
    </row>
    <row r="119" spans="3:3" x14ac:dyDescent="0.25">
      <c r="C119" s="50"/>
    </row>
    <row r="120" spans="3:3" x14ac:dyDescent="0.25">
      <c r="C120" s="50"/>
    </row>
    <row r="121" spans="3:3" x14ac:dyDescent="0.25">
      <c r="C121" s="50"/>
    </row>
    <row r="122" spans="3:3" x14ac:dyDescent="0.25">
      <c r="C122" s="50"/>
    </row>
    <row r="123" spans="3:3" x14ac:dyDescent="0.25">
      <c r="C123" s="50"/>
    </row>
    <row r="124" spans="3:3" x14ac:dyDescent="0.25">
      <c r="C124" s="50"/>
    </row>
    <row r="125" spans="3:3" x14ac:dyDescent="0.25">
      <c r="C125" s="50"/>
    </row>
    <row r="126" spans="3:3" x14ac:dyDescent="0.25">
      <c r="C126" s="50"/>
    </row>
    <row r="127" spans="3:3" x14ac:dyDescent="0.25">
      <c r="C127" s="50"/>
    </row>
    <row r="128" spans="3:3" x14ac:dyDescent="0.25">
      <c r="C128" s="50"/>
    </row>
    <row r="129" spans="3:3" x14ac:dyDescent="0.25">
      <c r="C129" s="50"/>
    </row>
    <row r="130" spans="3:3" x14ac:dyDescent="0.25">
      <c r="C130" s="50"/>
    </row>
    <row r="131" spans="3:3" x14ac:dyDescent="0.25">
      <c r="C131" s="50"/>
    </row>
    <row r="132" spans="3:3" x14ac:dyDescent="0.25">
      <c r="C132" s="50"/>
    </row>
    <row r="133" spans="3:3" x14ac:dyDescent="0.25">
      <c r="C133" s="50"/>
    </row>
    <row r="134" spans="3:3" x14ac:dyDescent="0.25">
      <c r="C134" s="50"/>
    </row>
    <row r="135" spans="3:3" x14ac:dyDescent="0.25">
      <c r="C135" s="50"/>
    </row>
    <row r="136" spans="3:3" x14ac:dyDescent="0.25">
      <c r="C136" s="50"/>
    </row>
    <row r="137" spans="3:3" x14ac:dyDescent="0.25">
      <c r="C137" s="50"/>
    </row>
    <row r="138" spans="3:3" x14ac:dyDescent="0.25">
      <c r="C138" s="50"/>
    </row>
    <row r="139" spans="3:3" x14ac:dyDescent="0.25">
      <c r="C139" s="50"/>
    </row>
    <row r="140" spans="3:3" x14ac:dyDescent="0.25">
      <c r="C140" s="50"/>
    </row>
    <row r="141" spans="3:3" x14ac:dyDescent="0.25">
      <c r="C141" s="50"/>
    </row>
    <row r="142" spans="3:3" x14ac:dyDescent="0.25">
      <c r="C142" s="50"/>
    </row>
    <row r="143" spans="3:3" x14ac:dyDescent="0.25">
      <c r="C143" s="50"/>
    </row>
    <row r="144" spans="3:3" x14ac:dyDescent="0.25">
      <c r="C144" s="50"/>
    </row>
    <row r="145" spans="3:3" x14ac:dyDescent="0.25">
      <c r="C145" s="50"/>
    </row>
    <row r="146" spans="3:3" x14ac:dyDescent="0.25">
      <c r="C146" s="50"/>
    </row>
    <row r="147" spans="3:3" x14ac:dyDescent="0.25">
      <c r="C147" s="50"/>
    </row>
    <row r="148" spans="3:3" x14ac:dyDescent="0.25">
      <c r="C148" s="50"/>
    </row>
    <row r="149" spans="3:3" x14ac:dyDescent="0.25">
      <c r="C149" s="50"/>
    </row>
    <row r="150" spans="3:3" x14ac:dyDescent="0.25">
      <c r="C150" s="50"/>
    </row>
    <row r="151" spans="3:3" x14ac:dyDescent="0.25">
      <c r="C151" s="50"/>
    </row>
    <row r="152" spans="3:3" x14ac:dyDescent="0.25">
      <c r="C152" s="50"/>
    </row>
    <row r="153" spans="3:3" x14ac:dyDescent="0.25">
      <c r="C153" s="50"/>
    </row>
    <row r="154" spans="3:3" x14ac:dyDescent="0.25">
      <c r="C154" s="50"/>
    </row>
    <row r="155" spans="3:3" x14ac:dyDescent="0.25">
      <c r="C155" s="50"/>
    </row>
    <row r="156" spans="3:3" x14ac:dyDescent="0.25">
      <c r="C156" s="50"/>
    </row>
    <row r="157" spans="3:3" x14ac:dyDescent="0.25">
      <c r="C157" s="50"/>
    </row>
    <row r="158" spans="3:3" x14ac:dyDescent="0.25">
      <c r="C158" s="50"/>
    </row>
    <row r="159" spans="3:3" x14ac:dyDescent="0.25">
      <c r="C159" s="50"/>
    </row>
    <row r="160" spans="3:3" x14ac:dyDescent="0.25">
      <c r="C160" s="50"/>
    </row>
    <row r="161" spans="3:3" x14ac:dyDescent="0.25">
      <c r="C161" s="50"/>
    </row>
    <row r="162" spans="3:3" x14ac:dyDescent="0.25">
      <c r="C162" s="50"/>
    </row>
    <row r="163" spans="3:3" x14ac:dyDescent="0.25">
      <c r="C163" s="50"/>
    </row>
    <row r="164" spans="3:3" x14ac:dyDescent="0.25">
      <c r="C164" s="50"/>
    </row>
    <row r="165" spans="3:3" x14ac:dyDescent="0.25">
      <c r="C165" s="50"/>
    </row>
    <row r="166" spans="3:3" x14ac:dyDescent="0.25">
      <c r="C166" s="50"/>
    </row>
    <row r="167" spans="3:3" x14ac:dyDescent="0.25">
      <c r="C167" s="50"/>
    </row>
    <row r="168" spans="3:3" x14ac:dyDescent="0.25">
      <c r="C168" s="50"/>
    </row>
    <row r="169" spans="3:3" x14ac:dyDescent="0.25">
      <c r="C169" s="50"/>
    </row>
    <row r="170" spans="3:3" x14ac:dyDescent="0.25">
      <c r="C170" s="50"/>
    </row>
    <row r="171" spans="3:3" x14ac:dyDescent="0.25">
      <c r="C171" s="50"/>
    </row>
    <row r="172" spans="3:3" x14ac:dyDescent="0.25">
      <c r="C172" s="50"/>
    </row>
    <row r="173" spans="3:3" x14ac:dyDescent="0.25">
      <c r="C173" s="50"/>
    </row>
    <row r="174" spans="3:3" x14ac:dyDescent="0.25">
      <c r="C174" s="50"/>
    </row>
    <row r="175" spans="3:3" x14ac:dyDescent="0.25">
      <c r="C175" s="50"/>
    </row>
    <row r="176" spans="3:3" x14ac:dyDescent="0.25">
      <c r="C176" s="50"/>
    </row>
    <row r="177" spans="3:3" x14ac:dyDescent="0.25">
      <c r="C177" s="50"/>
    </row>
    <row r="178" spans="3:3" x14ac:dyDescent="0.25">
      <c r="C178" s="50"/>
    </row>
    <row r="179" spans="3:3" x14ac:dyDescent="0.25">
      <c r="C179" s="50"/>
    </row>
    <row r="180" spans="3:3" x14ac:dyDescent="0.25">
      <c r="C180" s="50"/>
    </row>
    <row r="181" spans="3:3" x14ac:dyDescent="0.25">
      <c r="C181" s="50"/>
    </row>
    <row r="182" spans="3:3" x14ac:dyDescent="0.25">
      <c r="C182" s="50"/>
    </row>
    <row r="183" spans="3:3" x14ac:dyDescent="0.25">
      <c r="C183" s="50"/>
    </row>
    <row r="184" spans="3:3" x14ac:dyDescent="0.25">
      <c r="C184" s="50"/>
    </row>
    <row r="185" spans="3:3" x14ac:dyDescent="0.25">
      <c r="C185" s="50"/>
    </row>
    <row r="186" spans="3:3" x14ac:dyDescent="0.25">
      <c r="C186" s="50"/>
    </row>
    <row r="187" spans="3:3" x14ac:dyDescent="0.25">
      <c r="C187" s="50"/>
    </row>
    <row r="188" spans="3:3" x14ac:dyDescent="0.25">
      <c r="C188" s="50"/>
    </row>
    <row r="189" spans="3:3" x14ac:dyDescent="0.25">
      <c r="C189" s="50"/>
    </row>
    <row r="190" spans="3:3" x14ac:dyDescent="0.25">
      <c r="C190" s="50"/>
    </row>
    <row r="191" spans="3:3" x14ac:dyDescent="0.25">
      <c r="C191" s="50"/>
    </row>
    <row r="192" spans="3:3" x14ac:dyDescent="0.25">
      <c r="C192" s="50"/>
    </row>
  </sheetData>
  <sheetProtection password="BE5B" sheet="1" objects="1" scenarios="1" selectLockedCells="1" selectUnlockedCells="1"/>
  <mergeCells count="12">
    <mergeCell ref="B33:K33"/>
    <mergeCell ref="B34:C34"/>
    <mergeCell ref="D34:E34"/>
    <mergeCell ref="F34:G34"/>
    <mergeCell ref="H34:I34"/>
    <mergeCell ref="J34:K34"/>
    <mergeCell ref="B14:K14"/>
    <mergeCell ref="B15:C15"/>
    <mergeCell ref="D15:E15"/>
    <mergeCell ref="F15:G15"/>
    <mergeCell ref="H15:I15"/>
    <mergeCell ref="J15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92"/>
  <sheetViews>
    <sheetView topLeftCell="A16" workbookViewId="0">
      <selection activeCell="H28" sqref="H28"/>
    </sheetView>
  </sheetViews>
  <sheetFormatPr defaultRowHeight="15" x14ac:dyDescent="0.25"/>
  <cols>
    <col min="1" max="1" width="32.5703125" style="1" customWidth="1"/>
    <col min="2" max="11" width="10.7109375" style="1" customWidth="1"/>
    <col min="12" max="41" width="14.7109375" style="1" customWidth="1"/>
    <col min="42" max="16384" width="9.140625" style="1"/>
  </cols>
  <sheetData>
    <row r="1" spans="1:11" x14ac:dyDescent="0.25">
      <c r="C1" s="50"/>
    </row>
    <row r="2" spans="1:11" ht="33" customHeight="1" x14ac:dyDescent="0.25">
      <c r="A2" s="3" t="s">
        <v>21</v>
      </c>
      <c r="B2" s="3" t="s">
        <v>92</v>
      </c>
      <c r="C2" s="67"/>
      <c r="D2" s="3" t="s">
        <v>19</v>
      </c>
    </row>
    <row r="3" spans="1:11" x14ac:dyDescent="0.25">
      <c r="A3" s="2" t="s">
        <v>15</v>
      </c>
      <c r="B3" s="54"/>
      <c r="C3" s="67"/>
      <c r="D3" s="54"/>
    </row>
    <row r="4" spans="1:11" x14ac:dyDescent="0.25">
      <c r="A4" s="2" t="s">
        <v>16</v>
      </c>
      <c r="B4" s="85">
        <v>104740.0000000001</v>
      </c>
      <c r="C4" s="70">
        <v>2016</v>
      </c>
      <c r="D4" s="85">
        <v>126474.40000000001</v>
      </c>
      <c r="H4" s="86"/>
    </row>
    <row r="5" spans="1:11" x14ac:dyDescent="0.25">
      <c r="A5" s="2" t="s">
        <v>17</v>
      </c>
      <c r="B5" s="6"/>
      <c r="C5" s="67"/>
      <c r="D5" s="6"/>
      <c r="H5" s="86"/>
    </row>
    <row r="6" spans="1:11" x14ac:dyDescent="0.25">
      <c r="A6" s="2" t="s">
        <v>20</v>
      </c>
      <c r="B6" s="6"/>
      <c r="C6" s="67"/>
      <c r="D6" s="6"/>
    </row>
    <row r="7" spans="1:11" x14ac:dyDescent="0.25">
      <c r="C7" s="70"/>
    </row>
    <row r="8" spans="1:11" x14ac:dyDescent="0.25">
      <c r="A8" s="3" t="s">
        <v>73</v>
      </c>
      <c r="B8" s="3" t="s">
        <v>92</v>
      </c>
      <c r="C8" s="66"/>
      <c r="D8" s="3" t="s">
        <v>19</v>
      </c>
    </row>
    <row r="9" spans="1:11" x14ac:dyDescent="0.25">
      <c r="A9" s="2" t="s">
        <v>15</v>
      </c>
      <c r="B9" s="6"/>
      <c r="C9" s="66"/>
      <c r="D9" s="6"/>
    </row>
    <row r="10" spans="1:11" x14ac:dyDescent="0.25">
      <c r="A10" s="2" t="s">
        <v>16</v>
      </c>
      <c r="B10" s="73">
        <f>'2016'!B54</f>
        <v>14939.241737185879</v>
      </c>
      <c r="C10" s="70">
        <v>2016</v>
      </c>
      <c r="D10" s="73">
        <f>'2016'!D54</f>
        <v>19438.097256643985</v>
      </c>
    </row>
    <row r="11" spans="1:11" x14ac:dyDescent="0.25">
      <c r="A11" s="2" t="s">
        <v>17</v>
      </c>
      <c r="B11" s="6"/>
      <c r="C11" s="66"/>
      <c r="D11" s="6"/>
    </row>
    <row r="12" spans="1:11" x14ac:dyDescent="0.25">
      <c r="A12" s="2" t="s">
        <v>20</v>
      </c>
      <c r="B12" s="6"/>
      <c r="C12" s="66"/>
      <c r="D12" s="6"/>
    </row>
    <row r="13" spans="1:11" x14ac:dyDescent="0.25">
      <c r="A13" s="58"/>
      <c r="B13" s="52"/>
      <c r="C13" s="50"/>
      <c r="D13" s="52"/>
    </row>
    <row r="14" spans="1:11" ht="21" customHeight="1" x14ac:dyDescent="0.25">
      <c r="A14" s="58"/>
      <c r="B14" s="123" t="s">
        <v>98</v>
      </c>
      <c r="C14" s="124"/>
      <c r="D14" s="124"/>
      <c r="E14" s="124"/>
      <c r="F14" s="124"/>
      <c r="G14" s="124"/>
      <c r="H14" s="124"/>
      <c r="I14" s="124"/>
      <c r="J14" s="124"/>
      <c r="K14" s="125"/>
    </row>
    <row r="15" spans="1:11" ht="16.5" thickBot="1" x14ac:dyDescent="0.3">
      <c r="A15" s="58"/>
      <c r="B15" s="126" t="s">
        <v>93</v>
      </c>
      <c r="C15" s="126"/>
      <c r="D15" s="126" t="s">
        <v>94</v>
      </c>
      <c r="E15" s="126"/>
      <c r="F15" s="126" t="s">
        <v>95</v>
      </c>
      <c r="G15" s="126"/>
      <c r="H15" s="126" t="s">
        <v>96</v>
      </c>
      <c r="I15" s="126"/>
      <c r="J15" s="126" t="s">
        <v>97</v>
      </c>
      <c r="K15" s="126"/>
    </row>
    <row r="16" spans="1:11" ht="15.75" customHeight="1" thickTop="1" thickBot="1" x14ac:dyDescent="0.3">
      <c r="B16" s="68"/>
      <c r="C16" s="69"/>
      <c r="F16" s="68"/>
      <c r="G16" s="69"/>
      <c r="J16" s="68"/>
      <c r="K16" s="69"/>
    </row>
    <row r="17" spans="1:12" ht="16.5" thickTop="1" thickBot="1" x14ac:dyDescent="0.3">
      <c r="A17" s="64">
        <v>2017</v>
      </c>
      <c r="B17" s="65" t="s">
        <v>92</v>
      </c>
      <c r="C17" s="65" t="s">
        <v>19</v>
      </c>
      <c r="D17" s="65" t="s">
        <v>92</v>
      </c>
      <c r="E17" s="65" t="s">
        <v>19</v>
      </c>
      <c r="F17" s="65" t="s">
        <v>92</v>
      </c>
      <c r="G17" s="65" t="s">
        <v>19</v>
      </c>
      <c r="H17" s="65" t="s">
        <v>92</v>
      </c>
      <c r="I17" s="65" t="s">
        <v>19</v>
      </c>
      <c r="J17" s="65" t="s">
        <v>92</v>
      </c>
      <c r="K17" s="65" t="s">
        <v>19</v>
      </c>
    </row>
    <row r="18" spans="1:12" ht="15.75" thickTop="1" x14ac:dyDescent="0.25">
      <c r="A18" s="84" t="s">
        <v>26</v>
      </c>
      <c r="B18" s="71">
        <f>'2016'!B98*(1+0.5%)+B10*(1+0.5%)*B4*1%</f>
        <v>118434231.0856787</v>
      </c>
      <c r="C18" s="71">
        <f>'2016'!D98*(1+0.5%)+D10*(1+0.5%)*D4*1%</f>
        <v>666581601.47287679</v>
      </c>
      <c r="D18" s="74">
        <f>'2016'!B91*(1+0.5%)+B10*(1+0.5%)*B4*2%</f>
        <v>236868462.17135739</v>
      </c>
      <c r="E18" s="74">
        <f>'2016'!D91*(1+0.5%)+D10*(1+0.5%)*D4*2%</f>
        <v>1333163202.9457536</v>
      </c>
      <c r="F18" s="71">
        <f>'2016'!B84*(1+0.5%)+B10*(1+0.5%)*B4*2%</f>
        <v>339577094.65252995</v>
      </c>
      <c r="G18" s="71">
        <f>'2016'!D84*(1+0.5%)+D10*(1+0.5%)*D4*2%</f>
        <v>1975037666.4574893</v>
      </c>
      <c r="H18" s="74">
        <f>'2016'!B77*(1+0.5%)+B10*(1+0.5%)*B4*2%</f>
        <v>442285727.13370246</v>
      </c>
      <c r="I18" s="74">
        <f>'2016'!D77*(1+0.5%)+D10*(1+0.5%)*D4*2%</f>
        <v>2616912129.9692254</v>
      </c>
      <c r="J18" s="71">
        <f>'2016'!B70*(1+0.5%)+B10*(1+0.5%)*B4*2%</f>
        <v>544994359.6148752</v>
      </c>
      <c r="K18" s="71">
        <f>'2016'!D70*(1+0.5%)+D10*(1+0.5%)*D4*2%</f>
        <v>3258786593.4809608</v>
      </c>
    </row>
    <row r="19" spans="1:12" x14ac:dyDescent="0.25">
      <c r="A19" s="84" t="s">
        <v>27</v>
      </c>
      <c r="B19" s="71">
        <f>'2016'!B99*(1+0.5%)+B10*(1+0.5%)*B4*1%</f>
        <v>118434231.0856787</v>
      </c>
      <c r="C19" s="71">
        <f>'2016'!D99*(1+0.5%)+D10*(1+0.5%)*D4*1%</f>
        <v>666581601.47287679</v>
      </c>
      <c r="D19" s="74">
        <f>'2016'!B92*(1+0.5%)+B10*(1+0.5%)*B4*2%</f>
        <v>236868462.17135739</v>
      </c>
      <c r="E19" s="74">
        <f>'2016'!D92*(1+0.5%)+D10*(1+0.5%)*D4*2%</f>
        <v>1333163202.9457536</v>
      </c>
      <c r="F19" s="71">
        <f>'2016'!B85*(1+0.5%)+B10*(1+0.5%)*B4*2%</f>
        <v>339577094.65252995</v>
      </c>
      <c r="G19" s="71">
        <f>'2016'!D85*(1+0.5%)+D10*(1+0.5%)*D4*2%</f>
        <v>1975037666.4574893</v>
      </c>
      <c r="H19" s="74">
        <f>'2016'!B78*(1+0.5%)+B10*(1+0.5%)*B4*2%</f>
        <v>442285727.13370246</v>
      </c>
      <c r="I19" s="74">
        <f>'2016'!D78*(1+0.5%)+D10*(1+0.5%)*D4*2%</f>
        <v>2616912129.9692254</v>
      </c>
      <c r="J19" s="71">
        <f>'2016'!B71*(1+0.5%)+B10*(1+0.5%)*B4*2%</f>
        <v>544994359.6148752</v>
      </c>
      <c r="K19" s="71">
        <f>'2016'!D71*(1+0.5%)+D10*(1+0.5%)*D4*2%</f>
        <v>3258786593.4809608</v>
      </c>
    </row>
    <row r="20" spans="1:12" x14ac:dyDescent="0.25">
      <c r="A20" s="84" t="s">
        <v>81</v>
      </c>
      <c r="B20" s="72">
        <f>B18*27%</f>
        <v>31977242.393133249</v>
      </c>
      <c r="C20" s="72">
        <f>C18*27%</f>
        <v>179977032.39767674</v>
      </c>
      <c r="D20" s="75">
        <f t="shared" ref="D20:K20" si="0">D18*27%</f>
        <v>63954484.786266498</v>
      </c>
      <c r="E20" s="75">
        <f t="shared" si="0"/>
        <v>359954064.79535347</v>
      </c>
      <c r="F20" s="72">
        <f t="shared" si="0"/>
        <v>91685815.5561831</v>
      </c>
      <c r="G20" s="72">
        <f t="shared" si="0"/>
        <v>533260169.94352216</v>
      </c>
      <c r="H20" s="75">
        <f t="shared" si="0"/>
        <v>119417146.32609966</v>
      </c>
      <c r="I20" s="75">
        <f t="shared" si="0"/>
        <v>706566275.0916909</v>
      </c>
      <c r="J20" s="72">
        <f t="shared" si="0"/>
        <v>147148477.09601632</v>
      </c>
      <c r="K20" s="72">
        <f t="shared" si="0"/>
        <v>879872380.23985946</v>
      </c>
    </row>
    <row r="21" spans="1:12" x14ac:dyDescent="0.25">
      <c r="A21" s="84" t="s">
        <v>82</v>
      </c>
      <c r="B21" s="72">
        <f>B19*27.5%</f>
        <v>32569413.548561644</v>
      </c>
      <c r="C21" s="72">
        <f>C19*27.5%</f>
        <v>183309940.40504113</v>
      </c>
      <c r="D21" s="75">
        <f t="shared" ref="D21:K21" si="1">D19*27.5%</f>
        <v>65138827.097123288</v>
      </c>
      <c r="E21" s="75">
        <f t="shared" si="1"/>
        <v>366619880.81008226</v>
      </c>
      <c r="F21" s="72">
        <f t="shared" si="1"/>
        <v>93383701.029445753</v>
      </c>
      <c r="G21" s="72">
        <f t="shared" si="1"/>
        <v>543135358.27580965</v>
      </c>
      <c r="H21" s="75">
        <f t="shared" si="1"/>
        <v>121628574.96176818</v>
      </c>
      <c r="I21" s="75">
        <f t="shared" si="1"/>
        <v>719650835.74153709</v>
      </c>
      <c r="J21" s="72">
        <f t="shared" si="1"/>
        <v>149873448.89409068</v>
      </c>
      <c r="K21" s="72">
        <f t="shared" si="1"/>
        <v>896166313.2072643</v>
      </c>
    </row>
    <row r="22" spans="1:12" x14ac:dyDescent="0.25">
      <c r="A22" s="84" t="s">
        <v>29</v>
      </c>
      <c r="B22" s="76">
        <f>B18+B19-B20-B21</f>
        <v>172321806.22966251</v>
      </c>
      <c r="C22" s="76">
        <f>C18+C19-C20-C21</f>
        <v>969876230.14303577</v>
      </c>
      <c r="D22" s="77">
        <f t="shared" ref="D22:K22" si="2">D18+D19-D20-D21</f>
        <v>344643612.45932502</v>
      </c>
      <c r="E22" s="77">
        <f t="shared" si="2"/>
        <v>1939752460.2860715</v>
      </c>
      <c r="F22" s="76">
        <f t="shared" si="2"/>
        <v>494084672.71943104</v>
      </c>
      <c r="G22" s="76">
        <f t="shared" si="2"/>
        <v>2873679804.6956468</v>
      </c>
      <c r="H22" s="77">
        <f t="shared" si="2"/>
        <v>643525732.97953713</v>
      </c>
      <c r="I22" s="77">
        <f t="shared" si="2"/>
        <v>3807607149.1052227</v>
      </c>
      <c r="J22" s="76">
        <f t="shared" si="2"/>
        <v>792966793.23964345</v>
      </c>
      <c r="K22" s="76">
        <f t="shared" si="2"/>
        <v>4741534493.5147982</v>
      </c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1:12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</row>
    <row r="27" spans="1:12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2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ht="15.75" x14ac:dyDescent="0.25">
      <c r="A33" s="51"/>
      <c r="B33" s="123" t="s">
        <v>98</v>
      </c>
      <c r="C33" s="124"/>
      <c r="D33" s="124"/>
      <c r="E33" s="124"/>
      <c r="F33" s="124"/>
      <c r="G33" s="124"/>
      <c r="H33" s="124"/>
      <c r="I33" s="124"/>
      <c r="J33" s="124"/>
      <c r="K33" s="125"/>
    </row>
    <row r="34" spans="1:12" ht="16.5" thickBot="1" x14ac:dyDescent="0.3">
      <c r="A34" s="51"/>
      <c r="B34" s="126" t="s">
        <v>93</v>
      </c>
      <c r="C34" s="126"/>
      <c r="D34" s="126" t="s">
        <v>94</v>
      </c>
      <c r="E34" s="126"/>
      <c r="F34" s="126" t="s">
        <v>95</v>
      </c>
      <c r="G34" s="126"/>
      <c r="H34" s="126" t="s">
        <v>96</v>
      </c>
      <c r="I34" s="126"/>
      <c r="J34" s="126" t="s">
        <v>97</v>
      </c>
      <c r="K34" s="126"/>
    </row>
    <row r="35" spans="1:12" ht="15" customHeight="1" thickTop="1" thickBot="1" x14ac:dyDescent="0.3">
      <c r="A35" s="55"/>
      <c r="B35" s="117"/>
      <c r="C35" s="118"/>
      <c r="D35" s="55"/>
      <c r="E35" s="55"/>
      <c r="F35" s="117"/>
      <c r="G35" s="118"/>
      <c r="H35" s="55"/>
      <c r="I35" s="55"/>
      <c r="J35" s="117"/>
      <c r="K35" s="118"/>
    </row>
    <row r="36" spans="1:12" ht="15" customHeight="1" thickTop="1" thickBot="1" x14ac:dyDescent="0.3">
      <c r="A36" s="80">
        <v>2017</v>
      </c>
      <c r="B36" s="65" t="s">
        <v>92</v>
      </c>
      <c r="C36" s="65" t="s">
        <v>19</v>
      </c>
      <c r="D36" s="65" t="s">
        <v>92</v>
      </c>
      <c r="E36" s="65" t="s">
        <v>19</v>
      </c>
      <c r="F36" s="65" t="s">
        <v>92</v>
      </c>
      <c r="G36" s="65" t="s">
        <v>19</v>
      </c>
      <c r="H36" s="65" t="s">
        <v>92</v>
      </c>
      <c r="I36" s="65" t="s">
        <v>19</v>
      </c>
      <c r="J36" s="65" t="s">
        <v>92</v>
      </c>
      <c r="K36" s="65" t="s">
        <v>19</v>
      </c>
    </row>
    <row r="37" spans="1:12" ht="15" customHeight="1" thickTop="1" x14ac:dyDescent="0.25">
      <c r="A37" s="81" t="s">
        <v>26</v>
      </c>
      <c r="B37" s="78">
        <v>118434231.0856787</v>
      </c>
      <c r="C37" s="78">
        <v>666581601.47287679</v>
      </c>
      <c r="D37" s="79">
        <v>236868462.17135739</v>
      </c>
      <c r="E37" s="79">
        <v>1333163202.9457536</v>
      </c>
      <c r="F37" s="78">
        <v>339577094.65252995</v>
      </c>
      <c r="G37" s="78">
        <v>1975037666.4574893</v>
      </c>
      <c r="H37" s="79">
        <v>442285727.13370246</v>
      </c>
      <c r="I37" s="79">
        <v>2616912129.9692254</v>
      </c>
      <c r="J37" s="78">
        <v>544994359.6148752</v>
      </c>
      <c r="K37" s="78">
        <v>3258786593.4809608</v>
      </c>
    </row>
    <row r="38" spans="1:12" ht="15" customHeight="1" x14ac:dyDescent="0.25">
      <c r="A38" s="81" t="s">
        <v>27</v>
      </c>
      <c r="B38" s="78">
        <v>118434231.0856787</v>
      </c>
      <c r="C38" s="78">
        <v>666581601.47287679</v>
      </c>
      <c r="D38" s="79">
        <v>236868462.17135739</v>
      </c>
      <c r="E38" s="79">
        <v>1333163202.9457536</v>
      </c>
      <c r="F38" s="78">
        <v>339577094.65252995</v>
      </c>
      <c r="G38" s="78">
        <v>1975037666.4574893</v>
      </c>
      <c r="H38" s="79">
        <v>442285727.13370246</v>
      </c>
      <c r="I38" s="79">
        <v>2616912129.9692254</v>
      </c>
      <c r="J38" s="78">
        <v>544994359.6148752</v>
      </c>
      <c r="K38" s="78">
        <v>3258786593.4809608</v>
      </c>
    </row>
    <row r="39" spans="1:12" ht="15" customHeight="1" x14ac:dyDescent="0.25">
      <c r="A39" s="81" t="s">
        <v>81</v>
      </c>
      <c r="B39" s="115">
        <v>31977242.393133249</v>
      </c>
      <c r="C39" s="115">
        <v>179977032.39767674</v>
      </c>
      <c r="D39" s="116">
        <v>63954484.786266498</v>
      </c>
      <c r="E39" s="116">
        <v>359954064.79535347</v>
      </c>
      <c r="F39" s="115">
        <v>91685815.5561831</v>
      </c>
      <c r="G39" s="115">
        <v>533260169.94352216</v>
      </c>
      <c r="H39" s="116">
        <v>119417146.32609966</v>
      </c>
      <c r="I39" s="116">
        <v>706566275.0916909</v>
      </c>
      <c r="J39" s="115">
        <v>147148477.09601632</v>
      </c>
      <c r="K39" s="115">
        <v>879872380.23985946</v>
      </c>
    </row>
    <row r="40" spans="1:12" ht="15" customHeight="1" x14ac:dyDescent="0.25">
      <c r="A40" s="81" t="s">
        <v>82</v>
      </c>
      <c r="B40" s="115">
        <v>32569413.548561644</v>
      </c>
      <c r="C40" s="115">
        <v>183309940.40504113</v>
      </c>
      <c r="D40" s="116">
        <v>65138827.097123288</v>
      </c>
      <c r="E40" s="116">
        <v>366619880.81008226</v>
      </c>
      <c r="F40" s="115">
        <v>93383701.029445753</v>
      </c>
      <c r="G40" s="115">
        <v>543135358.27580965</v>
      </c>
      <c r="H40" s="116">
        <v>121628574.96176818</v>
      </c>
      <c r="I40" s="116">
        <v>719650835.74153709</v>
      </c>
      <c r="J40" s="115">
        <v>149873448.89409068</v>
      </c>
      <c r="K40" s="115">
        <v>896166313.2072643</v>
      </c>
    </row>
    <row r="41" spans="1:12" ht="15" customHeight="1" x14ac:dyDescent="0.25">
      <c r="A41" s="81" t="s">
        <v>29</v>
      </c>
      <c r="B41" s="78">
        <v>172321806.22966251</v>
      </c>
      <c r="C41" s="78">
        <v>969876230.14303577</v>
      </c>
      <c r="D41" s="79">
        <v>344643612.45932502</v>
      </c>
      <c r="E41" s="79">
        <v>1939752460.2860715</v>
      </c>
      <c r="F41" s="78">
        <v>494084672.71943104</v>
      </c>
      <c r="G41" s="78">
        <v>2873679804.6956468</v>
      </c>
      <c r="H41" s="79">
        <v>643525732.97953713</v>
      </c>
      <c r="I41" s="79">
        <v>3807607149.1052227</v>
      </c>
      <c r="J41" s="78">
        <v>792966793.23964345</v>
      </c>
      <c r="K41" s="78">
        <v>4741534493.5147982</v>
      </c>
    </row>
    <row r="42" spans="1:12" ht="15" customHeight="1" thickBot="1" x14ac:dyDescent="0.3">
      <c r="A42" s="119"/>
      <c r="B42" s="117"/>
      <c r="C42" s="118"/>
      <c r="D42" s="55"/>
      <c r="E42" s="58"/>
      <c r="F42" s="117"/>
      <c r="G42" s="118"/>
      <c r="H42" s="55"/>
      <c r="I42" s="58"/>
      <c r="J42" s="117"/>
      <c r="K42" s="118"/>
    </row>
    <row r="43" spans="1:12" ht="15" customHeight="1" thickTop="1" thickBot="1" x14ac:dyDescent="0.3">
      <c r="A43" s="80">
        <v>2018</v>
      </c>
      <c r="B43" s="65" t="s">
        <v>92</v>
      </c>
      <c r="C43" s="65" t="s">
        <v>19</v>
      </c>
      <c r="D43" s="65" t="s">
        <v>92</v>
      </c>
      <c r="E43" s="65" t="s">
        <v>19</v>
      </c>
      <c r="F43" s="65" t="s">
        <v>92</v>
      </c>
      <c r="G43" s="65" t="s">
        <v>19</v>
      </c>
      <c r="H43" s="65" t="s">
        <v>92</v>
      </c>
      <c r="I43" s="65" t="s">
        <v>19</v>
      </c>
      <c r="J43" s="65" t="s">
        <v>92</v>
      </c>
      <c r="K43" s="65" t="s">
        <v>19</v>
      </c>
    </row>
    <row r="44" spans="1:12" ht="15" customHeight="1" thickTop="1" x14ac:dyDescent="0.25">
      <c r="A44" s="81" t="s">
        <v>26</v>
      </c>
      <c r="B44" s="78">
        <f>B37*(1+0.5%)+$B$10*(1+0.5%)^$L44*$B$4*1%</f>
        <v>134830628.83863574</v>
      </c>
      <c r="C44" s="78">
        <f>C37*(1+0.5%)+$D$10*(1+0.5%)^$L44*$D$4*1%</f>
        <v>694745183.13118744</v>
      </c>
      <c r="D44" s="79">
        <f>D37*(1+0.5%)+$B$10*(1+0.5%)^$L44*$B$4*2%</f>
        <v>269661257.67727149</v>
      </c>
      <c r="E44" s="79">
        <f>E37*(1+0.5%)+$D$10*(1+0.5%)^$L44*$D$4*2%</f>
        <v>1389490366.2623749</v>
      </c>
      <c r="F44" s="78">
        <f>F37*(1+0.5%)+$B$10*(1+0.5%)^$L44*$B$4*3%</f>
        <v>388687659.91837859</v>
      </c>
      <c r="G44" s="78">
        <f>G37*(1+0.5%)+$D$10*(1+0.5%)^$L44*$D$4*3%</f>
        <v>2059404875.7426159</v>
      </c>
      <c r="H44" s="79">
        <f>H37*(1+0.5%)+$B$10*(1+0.5%)^$L44*$B$4*4%</f>
        <v>507714062.15948564</v>
      </c>
      <c r="I44" s="79">
        <f>I37*(1+0.5%)+$D$10*(1+0.5%)^$L44*$D$4*4%</f>
        <v>2729319385.222857</v>
      </c>
      <c r="J44" s="78">
        <f>J37*(1+0.5%)+$B$10*(1+0.5%)^$L44*$B$4*5%</f>
        <v>626740464.40059292</v>
      </c>
      <c r="K44" s="78">
        <f>K37*(1+0.5%)+$D$10*(1+0.5%)^$L44*$D$4*5%</f>
        <v>3399233894.7030973</v>
      </c>
      <c r="L44" s="113">
        <v>2</v>
      </c>
    </row>
    <row r="45" spans="1:12" ht="15" customHeight="1" x14ac:dyDescent="0.25">
      <c r="A45" s="81" t="s">
        <v>27</v>
      </c>
      <c r="B45" s="78">
        <f>B38*(1+0.5%)+$B$10*(1+0.5%)^$L45*$B$4*1%</f>
        <v>134830628.83863574</v>
      </c>
      <c r="C45" s="78">
        <f>C38*(1+0.5%)+$D$10*(1+0.5%)^$L45*$D$4*1%</f>
        <v>694745183.13118744</v>
      </c>
      <c r="D45" s="79">
        <f>D38*(1+0.5%)+$B$10*(1+0.5%)^$L45*$B$4*2%</f>
        <v>269661257.67727149</v>
      </c>
      <c r="E45" s="79">
        <f>E38*(1+0.5%)+$D$10*(1+0.5%)^$L45*$D$4*2%</f>
        <v>1389490366.2623749</v>
      </c>
      <c r="F45" s="78">
        <f>F38*(1+0.5%)+$B$10*(1+0.5%)^$L45*$B$4*3%</f>
        <v>388687659.91837859</v>
      </c>
      <c r="G45" s="78">
        <f>G38*(1+0.5%)+$D$10*(1+0.5%)^$L45*$D$4*3%</f>
        <v>2059404875.7426159</v>
      </c>
      <c r="H45" s="79">
        <f>H38*(1+0.5%)+$B$10*(1+0.5%)^$L45*$B$4*4%</f>
        <v>507714062.15948564</v>
      </c>
      <c r="I45" s="79">
        <f>I38*(1+0.5%)+$D$10*(1+0.5%)^$L45*$D$4*4%</f>
        <v>2729319385.222857</v>
      </c>
      <c r="J45" s="78">
        <f>J38*(1+0.5%)+$B$10*(1+0.5%)^$L45*$B$4*5%</f>
        <v>626740464.40059292</v>
      </c>
      <c r="K45" s="78">
        <f>K38*(1+0.5%)+$D$10*(1+0.5%)^$L45*$D$4*5%</f>
        <v>3399233894.7030973</v>
      </c>
      <c r="L45" s="113">
        <v>2</v>
      </c>
    </row>
    <row r="46" spans="1:12" ht="15" customHeight="1" x14ac:dyDescent="0.25">
      <c r="A46" s="81" t="s">
        <v>81</v>
      </c>
      <c r="B46" s="115">
        <f>B44*27%</f>
        <v>36404269.786431655</v>
      </c>
      <c r="C46" s="115">
        <f>C44*27%</f>
        <v>187581199.44542062</v>
      </c>
      <c r="D46" s="116">
        <f t="shared" ref="D46:K46" si="3">D44*27%</f>
        <v>72808539.572863311</v>
      </c>
      <c r="E46" s="116">
        <f t="shared" si="3"/>
        <v>375162398.89084125</v>
      </c>
      <c r="F46" s="115">
        <f t="shared" si="3"/>
        <v>104945668.17796223</v>
      </c>
      <c r="G46" s="115">
        <f t="shared" si="3"/>
        <v>556039316.45050633</v>
      </c>
      <c r="H46" s="116">
        <f t="shared" si="3"/>
        <v>137082796.78306112</v>
      </c>
      <c r="I46" s="116">
        <f t="shared" si="3"/>
        <v>736916234.01017141</v>
      </c>
      <c r="J46" s="115">
        <f t="shared" si="3"/>
        <v>169219925.38816011</v>
      </c>
      <c r="K46" s="115">
        <f t="shared" si="3"/>
        <v>917793151.56983638</v>
      </c>
      <c r="L46" s="113"/>
    </row>
    <row r="47" spans="1:12" ht="15" customHeight="1" x14ac:dyDescent="0.25">
      <c r="A47" s="81" t="s">
        <v>82</v>
      </c>
      <c r="B47" s="115">
        <f>B45*27.5%</f>
        <v>37078422.930624835</v>
      </c>
      <c r="C47" s="115">
        <f>C45*27.5%</f>
        <v>191054925.36107656</v>
      </c>
      <c r="D47" s="116">
        <f t="shared" ref="D47:K47" si="4">D45*27.5%</f>
        <v>74156845.86124967</v>
      </c>
      <c r="E47" s="116">
        <f t="shared" si="4"/>
        <v>382109850.72215313</v>
      </c>
      <c r="F47" s="115">
        <f t="shared" si="4"/>
        <v>106889106.47755413</v>
      </c>
      <c r="G47" s="115">
        <f t="shared" si="4"/>
        <v>566336340.82921946</v>
      </c>
      <c r="H47" s="116">
        <f t="shared" si="4"/>
        <v>139621367.09385857</v>
      </c>
      <c r="I47" s="116">
        <f t="shared" si="4"/>
        <v>750562830.93628573</v>
      </c>
      <c r="J47" s="115">
        <f t="shared" si="4"/>
        <v>172353627.71016306</v>
      </c>
      <c r="K47" s="115">
        <f t="shared" si="4"/>
        <v>934789321.04335189</v>
      </c>
      <c r="L47" s="113"/>
    </row>
    <row r="48" spans="1:12" ht="15" customHeight="1" x14ac:dyDescent="0.25">
      <c r="A48" s="81" t="s">
        <v>29</v>
      </c>
      <c r="B48" s="78">
        <f>B44+B45-B46-B47</f>
        <v>196178564.96021497</v>
      </c>
      <c r="C48" s="78">
        <f>C44+C45-C46-C47</f>
        <v>1010854241.4558775</v>
      </c>
      <c r="D48" s="79">
        <f t="shared" ref="D48:K48" si="5">D44+D45-D46-D47</f>
        <v>392357129.92042994</v>
      </c>
      <c r="E48" s="79">
        <f t="shared" si="5"/>
        <v>2021708482.9117551</v>
      </c>
      <c r="F48" s="78">
        <f t="shared" si="5"/>
        <v>565540545.18124092</v>
      </c>
      <c r="G48" s="78">
        <f t="shared" si="5"/>
        <v>2996434094.2055063</v>
      </c>
      <c r="H48" s="79">
        <f t="shared" si="5"/>
        <v>738723960.44205153</v>
      </c>
      <c r="I48" s="79">
        <f t="shared" si="5"/>
        <v>3971159705.4992571</v>
      </c>
      <c r="J48" s="78">
        <f t="shared" si="5"/>
        <v>911907375.70286274</v>
      </c>
      <c r="K48" s="78">
        <f t="shared" si="5"/>
        <v>4945885316.7930059</v>
      </c>
      <c r="L48" s="113"/>
    </row>
    <row r="49" spans="1:12" ht="15" customHeight="1" thickBot="1" x14ac:dyDescent="0.3">
      <c r="A49" s="119"/>
      <c r="B49" s="117"/>
      <c r="C49" s="118"/>
      <c r="D49" s="55"/>
      <c r="E49" s="58"/>
      <c r="F49" s="117"/>
      <c r="G49" s="118"/>
      <c r="H49" s="55"/>
      <c r="I49" s="58"/>
      <c r="J49" s="117"/>
      <c r="K49" s="118"/>
      <c r="L49" s="113"/>
    </row>
    <row r="50" spans="1:12" ht="15" customHeight="1" thickTop="1" thickBot="1" x14ac:dyDescent="0.3">
      <c r="A50" s="80">
        <v>2019</v>
      </c>
      <c r="B50" s="65" t="s">
        <v>92</v>
      </c>
      <c r="C50" s="65" t="s">
        <v>19</v>
      </c>
      <c r="D50" s="65" t="s">
        <v>92</v>
      </c>
      <c r="E50" s="65" t="s">
        <v>19</v>
      </c>
      <c r="F50" s="65" t="s">
        <v>92</v>
      </c>
      <c r="G50" s="65" t="s">
        <v>19</v>
      </c>
      <c r="H50" s="65" t="s">
        <v>92</v>
      </c>
      <c r="I50" s="65" t="s">
        <v>19</v>
      </c>
      <c r="J50" s="65" t="s">
        <v>92</v>
      </c>
      <c r="K50" s="65" t="s">
        <v>19</v>
      </c>
      <c r="L50" s="113"/>
    </row>
    <row r="51" spans="1:12" ht="15" customHeight="1" thickTop="1" x14ac:dyDescent="0.25">
      <c r="A51" s="81" t="s">
        <v>26</v>
      </c>
      <c r="B51" s="78">
        <f>B44*(1+0.5%)+$B$10*(1+0.5%)^$L51*$B$4*1%</f>
        <v>151388029.71334523</v>
      </c>
      <c r="C51" s="78">
        <f>C44*(1+0.5%)+$D$10*(1+0.5%)^$L51*$D$4*1%</f>
        <v>723173736.06604445</v>
      </c>
      <c r="D51" s="79">
        <f>D44*(1+0.5%)+$B$10*(1+0.5%)^$L51*$B$4*2%</f>
        <v>302776059.42669046</v>
      </c>
      <c r="E51" s="79">
        <f>E44*(1+0.5%)+$D$10*(1+0.5%)^$L51*$D$4*2%</f>
        <v>1446347472.1320889</v>
      </c>
      <c r="F51" s="78">
        <f>F44*(1+0.5%)+$B$10*(1+0.5%)^$L51*$B$4*3%</f>
        <v>438280841.40951937</v>
      </c>
      <c r="G51" s="78">
        <f>G44*(1+0.5%)+$D$10*(1+0.5%)^$L51*$D$4*3%</f>
        <v>2144566381.1789322</v>
      </c>
      <c r="H51" s="79">
        <f>H44*(1+0.5%)+$B$10*(1+0.5%)^$L51*$B$4*4%</f>
        <v>573785623.39234829</v>
      </c>
      <c r="I51" s="79">
        <f>I44*(1+0.5%)+$D$10*(1+0.5%)^$L51*$D$4*4%</f>
        <v>2842785290.2257757</v>
      </c>
      <c r="J51" s="78">
        <f>J44*(1+0.5%)+$B$10*(1+0.5%)^$L51*$B$4*5%</f>
        <v>709290405.37517738</v>
      </c>
      <c r="K51" s="78">
        <f>K44*(1+0.5%)+$D$10*(1+0.5%)^$L51*$D$4*5%</f>
        <v>3541004199.2726183</v>
      </c>
      <c r="L51" s="113">
        <v>3</v>
      </c>
    </row>
    <row r="52" spans="1:12" ht="15" customHeight="1" x14ac:dyDescent="0.25">
      <c r="A52" s="81" t="s">
        <v>27</v>
      </c>
      <c r="B52" s="78">
        <f>B45*(1+0.5%)+$B$10*(1+0.5%)^$L52*$B$4*1%</f>
        <v>151388029.71334523</v>
      </c>
      <c r="C52" s="78">
        <f>C45*(1+0.5%)+$D$10*(1+0.5%)^$L52*$D$4*1%</f>
        <v>723173736.06604445</v>
      </c>
      <c r="D52" s="79">
        <f>D45*(1+0.5%)+$B$10*(1+0.5%)^$L52*$B$4*2%</f>
        <v>302776059.42669046</v>
      </c>
      <c r="E52" s="79">
        <f>E45*(1+0.5%)+$D$10*(1+0.5%)^$L52*$D$4*2%</f>
        <v>1446347472.1320889</v>
      </c>
      <c r="F52" s="78">
        <f>F45*(1+0.5%)+$B$10*(1+0.5%)^$L52*$B$4*3%</f>
        <v>438280841.40951937</v>
      </c>
      <c r="G52" s="78">
        <f>G45*(1+0.5%)+$D$10*(1+0.5%)^$L52*$D$4*3%</f>
        <v>2144566381.1789322</v>
      </c>
      <c r="H52" s="79">
        <f>H45*(1+0.5%)+$B$10*(1+0.5%)^$L52*$B$4*4%</f>
        <v>573785623.39234829</v>
      </c>
      <c r="I52" s="79">
        <f>I45*(1+0.5%)+$D$10*(1+0.5%)^$L52*$D$4*4%</f>
        <v>2842785290.2257757</v>
      </c>
      <c r="J52" s="78">
        <f>J45*(1+0.5%)+$B$10*(1+0.5%)^$L52*$B$4*5%</f>
        <v>709290405.37517738</v>
      </c>
      <c r="K52" s="78">
        <f>K45*(1+0.5%)+$D$10*(1+0.5%)^$L52*$D$4*5%</f>
        <v>3541004199.2726183</v>
      </c>
      <c r="L52" s="113">
        <v>3</v>
      </c>
    </row>
    <row r="53" spans="1:12" ht="15" customHeight="1" x14ac:dyDescent="0.25">
      <c r="A53" s="81" t="s">
        <v>81</v>
      </c>
      <c r="B53" s="115">
        <f>B51*27%</f>
        <v>40874768.022603214</v>
      </c>
      <c r="C53" s="115">
        <f>C51*27%</f>
        <v>195256908.73783201</v>
      </c>
      <c r="D53" s="116">
        <f t="shared" ref="D53:K53" si="6">D51*27%</f>
        <v>81749536.045206428</v>
      </c>
      <c r="E53" s="116">
        <f t="shared" si="6"/>
        <v>390513817.47566402</v>
      </c>
      <c r="F53" s="115">
        <f t="shared" si="6"/>
        <v>118335827.18057024</v>
      </c>
      <c r="G53" s="115">
        <f t="shared" si="6"/>
        <v>579032922.91831172</v>
      </c>
      <c r="H53" s="116">
        <f t="shared" si="6"/>
        <v>154922118.31593406</v>
      </c>
      <c r="I53" s="116">
        <f t="shared" si="6"/>
        <v>767552028.36095953</v>
      </c>
      <c r="J53" s="115">
        <f t="shared" si="6"/>
        <v>191508409.45129791</v>
      </c>
      <c r="K53" s="115">
        <f t="shared" si="6"/>
        <v>956071133.80360699</v>
      </c>
      <c r="L53" s="113"/>
    </row>
    <row r="54" spans="1:12" ht="15" customHeight="1" x14ac:dyDescent="0.25">
      <c r="A54" s="81" t="s">
        <v>82</v>
      </c>
      <c r="B54" s="115">
        <f>B52*27.5%</f>
        <v>41631708.171169944</v>
      </c>
      <c r="C54" s="115">
        <f>C52*27.5%</f>
        <v>198872777.41816223</v>
      </c>
      <c r="D54" s="116">
        <f t="shared" ref="D54:K54" si="7">D52*27.5%</f>
        <v>83263416.342339888</v>
      </c>
      <c r="E54" s="116">
        <f t="shared" si="7"/>
        <v>397745554.83632445</v>
      </c>
      <c r="F54" s="115">
        <f t="shared" si="7"/>
        <v>120527231.38761784</v>
      </c>
      <c r="G54" s="115">
        <f t="shared" si="7"/>
        <v>589755754.82420635</v>
      </c>
      <c r="H54" s="116">
        <f t="shared" si="7"/>
        <v>157791046.43289578</v>
      </c>
      <c r="I54" s="116">
        <f t="shared" si="7"/>
        <v>781765954.81208837</v>
      </c>
      <c r="J54" s="115">
        <f t="shared" si="7"/>
        <v>195054861.47817379</v>
      </c>
      <c r="K54" s="115">
        <f t="shared" si="7"/>
        <v>973776154.79997015</v>
      </c>
      <c r="L54" s="113"/>
    </row>
    <row r="55" spans="1:12" ht="15" customHeight="1" x14ac:dyDescent="0.25">
      <c r="A55" s="81" t="s">
        <v>29</v>
      </c>
      <c r="B55" s="78">
        <f>B51+B52-B53-B54</f>
        <v>220269583.23291731</v>
      </c>
      <c r="C55" s="78">
        <f>C51+C52-C53-C54</f>
        <v>1052217785.9760946</v>
      </c>
      <c r="D55" s="79">
        <f t="shared" ref="D55:K55" si="8">D51+D52-D53-D54</f>
        <v>440539166.46583462</v>
      </c>
      <c r="E55" s="79">
        <f t="shared" si="8"/>
        <v>2104435571.9521892</v>
      </c>
      <c r="F55" s="78">
        <f t="shared" si="8"/>
        <v>637698624.25085068</v>
      </c>
      <c r="G55" s="78">
        <f t="shared" si="8"/>
        <v>3120344084.6153464</v>
      </c>
      <c r="H55" s="79">
        <f t="shared" si="8"/>
        <v>834858082.03586674</v>
      </c>
      <c r="I55" s="79">
        <f t="shared" si="8"/>
        <v>4136252597.2785029</v>
      </c>
      <c r="J55" s="78">
        <f t="shared" si="8"/>
        <v>1032017539.820883</v>
      </c>
      <c r="K55" s="78">
        <f t="shared" si="8"/>
        <v>5152161109.9416599</v>
      </c>
      <c r="L55" s="113"/>
    </row>
    <row r="56" spans="1:12" ht="15" customHeight="1" thickBot="1" x14ac:dyDescent="0.3">
      <c r="A56" s="119"/>
      <c r="B56" s="117"/>
      <c r="C56" s="118"/>
      <c r="D56" s="55"/>
      <c r="E56" s="58"/>
      <c r="F56" s="117"/>
      <c r="G56" s="118"/>
      <c r="H56" s="55"/>
      <c r="I56" s="58"/>
      <c r="J56" s="117"/>
      <c r="K56" s="118"/>
      <c r="L56" s="113"/>
    </row>
    <row r="57" spans="1:12" ht="15" customHeight="1" thickTop="1" thickBot="1" x14ac:dyDescent="0.3">
      <c r="A57" s="80">
        <v>2020</v>
      </c>
      <c r="B57" s="65" t="s">
        <v>92</v>
      </c>
      <c r="C57" s="65" t="s">
        <v>19</v>
      </c>
      <c r="D57" s="65" t="s">
        <v>92</v>
      </c>
      <c r="E57" s="65" t="s">
        <v>19</v>
      </c>
      <c r="F57" s="65" t="s">
        <v>92</v>
      </c>
      <c r="G57" s="65" t="s">
        <v>19</v>
      </c>
      <c r="H57" s="65" t="s">
        <v>92</v>
      </c>
      <c r="I57" s="65" t="s">
        <v>19</v>
      </c>
      <c r="J57" s="65" t="s">
        <v>92</v>
      </c>
      <c r="K57" s="65" t="s">
        <v>19</v>
      </c>
      <c r="L57" s="113"/>
    </row>
    <row r="58" spans="1:12" ht="15" customHeight="1" thickTop="1" x14ac:dyDescent="0.25">
      <c r="A58" s="81" t="s">
        <v>26</v>
      </c>
      <c r="B58" s="78">
        <f>B51*(1+0.5%)+$B$10*(1+0.5%)^$L58*$B$4*1%</f>
        <v>168107633.83108085</v>
      </c>
      <c r="C58" s="78">
        <f>C51*(1+0.5%)+$D$10*(1+0.5%)^$L58*$D$4*1%</f>
        <v>751869205.90067172</v>
      </c>
      <c r="D58" s="79">
        <f>D51*(1+0.5%)+$B$10*(1+0.5%)^$L58*$B$4*2%</f>
        <v>336215267.66216171</v>
      </c>
      <c r="E58" s="79">
        <f>E51*(1+0.5%)+$D$10*(1+0.5%)^$L58*$D$4*2%</f>
        <v>1503738411.8013434</v>
      </c>
      <c r="F58" s="78">
        <f>F51*(1+0.5%)+$B$10*(1+0.5%)^$L58*$B$4*3%</f>
        <v>488360237.5240736</v>
      </c>
      <c r="G58" s="78">
        <f>G51*(1+0.5%)+$D$10*(1+0.5%)^$L58*$D$4*3%</f>
        <v>2230528016.547718</v>
      </c>
      <c r="H58" s="79">
        <f>H51*(1+0.5%)+$B$10*(1+0.5%)^$L58*$B$4*4%</f>
        <v>640505207.38598561</v>
      </c>
      <c r="I58" s="79">
        <f>I51*(1+0.5%)+$D$10*(1+0.5%)^$L58*$D$4*4%</f>
        <v>2957317621.2940927</v>
      </c>
      <c r="J58" s="78">
        <f>J51*(1+0.5%)+$B$10*(1+0.5%)^$L58*$B$4*5%</f>
        <v>792650177.24789774</v>
      </c>
      <c r="K58" s="78">
        <f>K51*(1+0.5%)+$D$10*(1+0.5%)^$L58*$D$4*5%</f>
        <v>3684107226.0404668</v>
      </c>
      <c r="L58" s="113">
        <v>4</v>
      </c>
    </row>
    <row r="59" spans="1:12" ht="15" customHeight="1" x14ac:dyDescent="0.25">
      <c r="A59" s="81" t="s">
        <v>27</v>
      </c>
      <c r="B59" s="78">
        <f>B52*(1+0.5%)+$B$10*(1+0.5%)^$L59*$B$4*1%</f>
        <v>168107633.83108085</v>
      </c>
      <c r="C59" s="78">
        <f>C52*(1+0.5%)+$D$10*(1+0.5%)^$L59*$D$4*1%</f>
        <v>751869205.90067172</v>
      </c>
      <c r="D59" s="79">
        <f>D52*(1+0.5%)+$B$10*(1+0.5%)^$L59*$B$4*2%</f>
        <v>336215267.66216171</v>
      </c>
      <c r="E59" s="79">
        <f>E52*(1+0.5%)+$D$10*(1+0.5%)^$L59*$D$4*2%</f>
        <v>1503738411.8013434</v>
      </c>
      <c r="F59" s="78">
        <f>F52*(1+0.5%)+$B$10*(1+0.5%)^$L59*$B$4*3%</f>
        <v>488360237.5240736</v>
      </c>
      <c r="G59" s="78">
        <f>G52*(1+0.5%)+$D$10*(1+0.5%)^$L59*$D$4*3%</f>
        <v>2230528016.547718</v>
      </c>
      <c r="H59" s="79">
        <f>H52*(1+0.5%)+$B$10*(1+0.5%)^$L59*$B$4*4%</f>
        <v>640505207.38598561</v>
      </c>
      <c r="I59" s="79">
        <f>I52*(1+0.5%)+$D$10*(1+0.5%)^$L59*$D$4*4%</f>
        <v>2957317621.2940927</v>
      </c>
      <c r="J59" s="78">
        <f>J52*(1+0.5%)+$B$10*(1+0.5%)^$L59*$B$4*5%</f>
        <v>792650177.24789774</v>
      </c>
      <c r="K59" s="78">
        <f>K52*(1+0.5%)+$D$10*(1+0.5%)^$L59*$D$4*5%</f>
        <v>3684107226.0404668</v>
      </c>
      <c r="L59" s="113">
        <v>4</v>
      </c>
    </row>
    <row r="60" spans="1:12" ht="15" customHeight="1" x14ac:dyDescent="0.25">
      <c r="A60" s="81" t="s">
        <v>81</v>
      </c>
      <c r="B60" s="115">
        <f>B58*27%</f>
        <v>45389061.134391837</v>
      </c>
      <c r="C60" s="115">
        <f>C58*27%</f>
        <v>203004685.59318137</v>
      </c>
      <c r="D60" s="116">
        <f t="shared" ref="D60:K60" si="9">D58*27%</f>
        <v>90778122.268783674</v>
      </c>
      <c r="E60" s="116">
        <f t="shared" si="9"/>
        <v>406009371.18636274</v>
      </c>
      <c r="F60" s="115">
        <f t="shared" si="9"/>
        <v>131857264.13149989</v>
      </c>
      <c r="G60" s="115">
        <f t="shared" si="9"/>
        <v>602242564.46788394</v>
      </c>
      <c r="H60" s="116">
        <f t="shared" si="9"/>
        <v>172936405.99421611</v>
      </c>
      <c r="I60" s="116">
        <f t="shared" si="9"/>
        <v>798475757.74940503</v>
      </c>
      <c r="J60" s="115">
        <f t="shared" si="9"/>
        <v>214015547.8569324</v>
      </c>
      <c r="K60" s="115">
        <f t="shared" si="9"/>
        <v>994708951.03092611</v>
      </c>
      <c r="L60" s="113"/>
    </row>
    <row r="61" spans="1:12" ht="15" customHeight="1" x14ac:dyDescent="0.25">
      <c r="A61" s="81" t="s">
        <v>82</v>
      </c>
      <c r="B61" s="115">
        <f>B59*27.5%</f>
        <v>46229599.303547241</v>
      </c>
      <c r="C61" s="115">
        <f>C59*27.5%</f>
        <v>206764031.62268475</v>
      </c>
      <c r="D61" s="116">
        <f t="shared" ref="D61:K61" si="10">D59*27.5%</f>
        <v>92459198.607094482</v>
      </c>
      <c r="E61" s="116">
        <f t="shared" si="10"/>
        <v>413528063.24536949</v>
      </c>
      <c r="F61" s="115">
        <f t="shared" si="10"/>
        <v>134299065.31912026</v>
      </c>
      <c r="G61" s="115">
        <f t="shared" si="10"/>
        <v>613395204.55062246</v>
      </c>
      <c r="H61" s="116">
        <f t="shared" si="10"/>
        <v>176138932.03114605</v>
      </c>
      <c r="I61" s="116">
        <f t="shared" si="10"/>
        <v>813262345.85587549</v>
      </c>
      <c r="J61" s="115">
        <f t="shared" si="10"/>
        <v>217978798.7431719</v>
      </c>
      <c r="K61" s="115">
        <f t="shared" si="10"/>
        <v>1013129487.1611284</v>
      </c>
      <c r="L61" s="113"/>
    </row>
    <row r="62" spans="1:12" ht="15" customHeight="1" x14ac:dyDescent="0.25">
      <c r="A62" s="81" t="s">
        <v>29</v>
      </c>
      <c r="B62" s="78">
        <f>B58+B59-B60-B61</f>
        <v>244596607.22422263</v>
      </c>
      <c r="C62" s="78">
        <f>C58+C59-C60-C61</f>
        <v>1093969694.5854774</v>
      </c>
      <c r="D62" s="79">
        <f t="shared" ref="D62:K62" si="11">D58+D59-D60-D61</f>
        <v>489193214.44844526</v>
      </c>
      <c r="E62" s="79">
        <f t="shared" si="11"/>
        <v>2187939389.1709547</v>
      </c>
      <c r="F62" s="78">
        <f t="shared" si="11"/>
        <v>710564145.59752703</v>
      </c>
      <c r="G62" s="78">
        <f t="shared" si="11"/>
        <v>3245418264.0769296</v>
      </c>
      <c r="H62" s="79">
        <f t="shared" si="11"/>
        <v>931935076.74660897</v>
      </c>
      <c r="I62" s="79">
        <f t="shared" si="11"/>
        <v>4302897138.9829044</v>
      </c>
      <c r="J62" s="78">
        <f t="shared" si="11"/>
        <v>1153306007.8956912</v>
      </c>
      <c r="K62" s="78">
        <f t="shared" si="11"/>
        <v>5360376013.8888798</v>
      </c>
      <c r="L62" s="113"/>
    </row>
    <row r="63" spans="1:12" ht="15" customHeight="1" thickBot="1" x14ac:dyDescent="0.3">
      <c r="A63" s="119"/>
      <c r="B63" s="55"/>
      <c r="C63" s="58"/>
      <c r="D63" s="55"/>
      <c r="E63" s="55"/>
      <c r="F63" s="55"/>
      <c r="G63" s="55"/>
      <c r="H63" s="55"/>
      <c r="I63" s="55"/>
      <c r="J63" s="55"/>
      <c r="K63" s="55"/>
      <c r="L63" s="113"/>
    </row>
    <row r="64" spans="1:12" ht="15" customHeight="1" thickTop="1" thickBot="1" x14ac:dyDescent="0.3">
      <c r="A64" s="80">
        <v>2021</v>
      </c>
      <c r="B64" s="65" t="s">
        <v>92</v>
      </c>
      <c r="C64" s="65" t="s">
        <v>19</v>
      </c>
      <c r="D64" s="65" t="s">
        <v>92</v>
      </c>
      <c r="E64" s="65" t="s">
        <v>19</v>
      </c>
      <c r="F64" s="65" t="s">
        <v>92</v>
      </c>
      <c r="G64" s="65" t="s">
        <v>19</v>
      </c>
      <c r="H64" s="65" t="s">
        <v>92</v>
      </c>
      <c r="I64" s="65" t="s">
        <v>19</v>
      </c>
      <c r="J64" s="65" t="s">
        <v>92</v>
      </c>
      <c r="K64" s="65" t="s">
        <v>19</v>
      </c>
      <c r="L64" s="113"/>
    </row>
    <row r="65" spans="1:12" ht="15" customHeight="1" thickTop="1" x14ac:dyDescent="0.25">
      <c r="A65" s="81" t="s">
        <v>26</v>
      </c>
      <c r="B65" s="78">
        <f>B58*(1+0.5%)+$B$10*(1+0.5%)^$L65*$B$4*1%</f>
        <v>184990649.28925097</v>
      </c>
      <c r="C65" s="78">
        <f>C58*(1+0.5%)+$D$10*(1+0.5%)^$L65*$D$4*1%</f>
        <v>780833551.09024358</v>
      </c>
      <c r="D65" s="79">
        <f>D58*(1+0.5%)+$B$10*(1+0.5%)^$L65*$B$4*2%</f>
        <v>369981298.57850194</v>
      </c>
      <c r="E65" s="79">
        <f>E58*(1+0.5%)+$D$10*(1+0.5%)^$L65*$D$4*2%</f>
        <v>1561667102.1804872</v>
      </c>
      <c r="F65" s="78">
        <f>F58*(1+0.5%)+$B$10*(1+0.5%)^$L65*$B$4*3%</f>
        <v>538929470.57873809</v>
      </c>
      <c r="G65" s="78">
        <f>G58*(1+0.5%)+$D$10*(1+0.5%)^$L65*$D$4*3%</f>
        <v>2317295654.1106625</v>
      </c>
      <c r="H65" s="79">
        <f>H58*(1+0.5%)+$B$10*(1+0.5%)^$L65*$B$4*4%</f>
        <v>707877642.57897437</v>
      </c>
      <c r="I65" s="79">
        <f>I58*(1+0.5%)+$D$10*(1+0.5%)^$L65*$D$4*4%</f>
        <v>3072924206.0408373</v>
      </c>
      <c r="J65" s="78">
        <f>J58*(1+0.5%)+$B$10*(1+0.5%)^$L65*$B$4*5%</f>
        <v>876825814.57921088</v>
      </c>
      <c r="K65" s="78">
        <f>K58*(1+0.5%)+$D$10*(1+0.5%)^$L65*$D$4*5%</f>
        <v>3828552757.9710116</v>
      </c>
      <c r="L65" s="113">
        <v>5</v>
      </c>
    </row>
    <row r="66" spans="1:12" ht="15" customHeight="1" x14ac:dyDescent="0.25">
      <c r="A66" s="81" t="s">
        <v>27</v>
      </c>
      <c r="B66" s="78">
        <f>B59*(1+0.5%)+$B$10*(1+0.5%)^$L66*$B$4*1%</f>
        <v>184990649.28925097</v>
      </c>
      <c r="C66" s="78">
        <f>C59*(1+0.5%)+$D$10*(1+0.5%)^$L66*$D$4*1%</f>
        <v>780833551.09024358</v>
      </c>
      <c r="D66" s="79">
        <f>D59*(1+0.5%)+$B$10*(1+0.5%)^$L66*$B$4*2%</f>
        <v>369981298.57850194</v>
      </c>
      <c r="E66" s="79">
        <f>E59*(1+0.5%)+$D$10*(1+0.5%)^$L66*$D$4*2%</f>
        <v>1561667102.1804872</v>
      </c>
      <c r="F66" s="78">
        <f>F59*(1+0.5%)+$B$10*(1+0.5%)^$L66*$B$4*3%</f>
        <v>538929470.57873809</v>
      </c>
      <c r="G66" s="78">
        <f>G59*(1+0.5%)+$D$10*(1+0.5%)^$L66*$D$4*3%</f>
        <v>2317295654.1106625</v>
      </c>
      <c r="H66" s="79">
        <f>H59*(1+0.5%)+$B$10*(1+0.5%)^$L66*$B$4*4%</f>
        <v>707877642.57897437</v>
      </c>
      <c r="I66" s="79">
        <f>I59*(1+0.5%)+$D$10*(1+0.5%)^$L66*$D$4*4%</f>
        <v>3072924206.0408373</v>
      </c>
      <c r="J66" s="78">
        <f>J59*(1+0.5%)+$B$10*(1+0.5%)^$L66*$B$4*5%</f>
        <v>876825814.57921088</v>
      </c>
      <c r="K66" s="78">
        <f>K59*(1+0.5%)+$D$10*(1+0.5%)^$L66*$D$4*5%</f>
        <v>3828552757.9710116</v>
      </c>
      <c r="L66" s="113">
        <v>5</v>
      </c>
    </row>
    <row r="67" spans="1:12" ht="15" customHeight="1" x14ac:dyDescent="0.25">
      <c r="A67" s="81" t="s">
        <v>81</v>
      </c>
      <c r="B67" s="115">
        <f>B65*27%</f>
        <v>49947475.308097765</v>
      </c>
      <c r="C67" s="115">
        <f>C65*27%</f>
        <v>210825058.79436579</v>
      </c>
      <c r="D67" s="116">
        <f t="shared" ref="D67:K67" si="12">D65*27%</f>
        <v>99894950.61619553</v>
      </c>
      <c r="E67" s="116">
        <f t="shared" si="12"/>
        <v>421650117.58873159</v>
      </c>
      <c r="F67" s="115">
        <f t="shared" si="12"/>
        <v>145510957.0562593</v>
      </c>
      <c r="G67" s="115">
        <f t="shared" si="12"/>
        <v>625669826.6098789</v>
      </c>
      <c r="H67" s="116">
        <f t="shared" si="12"/>
        <v>191126963.49632308</v>
      </c>
      <c r="I67" s="116">
        <f t="shared" si="12"/>
        <v>829689535.63102615</v>
      </c>
      <c r="J67" s="115">
        <f t="shared" si="12"/>
        <v>236742969.93638694</v>
      </c>
      <c r="K67" s="115">
        <f t="shared" si="12"/>
        <v>1033709244.6521732</v>
      </c>
    </row>
    <row r="68" spans="1:12" ht="15" customHeight="1" x14ac:dyDescent="0.25">
      <c r="A68" s="81" t="s">
        <v>82</v>
      </c>
      <c r="B68" s="115">
        <f>B66*27.5%</f>
        <v>50872428.554544024</v>
      </c>
      <c r="C68" s="115">
        <f>C66*27.5%</f>
        <v>214729226.549817</v>
      </c>
      <c r="D68" s="116">
        <f t="shared" ref="D68:K68" si="13">D66*27.5%</f>
        <v>101744857.10908805</v>
      </c>
      <c r="E68" s="116">
        <f t="shared" si="13"/>
        <v>429458453.09963399</v>
      </c>
      <c r="F68" s="115">
        <f t="shared" si="13"/>
        <v>148205604.40915298</v>
      </c>
      <c r="G68" s="115">
        <f t="shared" si="13"/>
        <v>637256304.88043225</v>
      </c>
      <c r="H68" s="116">
        <f t="shared" si="13"/>
        <v>194666351.70921797</v>
      </c>
      <c r="I68" s="116">
        <f t="shared" si="13"/>
        <v>845054156.66123033</v>
      </c>
      <c r="J68" s="115">
        <f t="shared" si="13"/>
        <v>241127099.00928301</v>
      </c>
      <c r="K68" s="115">
        <f t="shared" si="13"/>
        <v>1052852008.4420283</v>
      </c>
    </row>
    <row r="69" spans="1:12" ht="15" customHeight="1" x14ac:dyDescent="0.25">
      <c r="A69" s="81" t="s">
        <v>29</v>
      </c>
      <c r="B69" s="78">
        <f>B65+B66-B67-B68</f>
        <v>269161394.71586013</v>
      </c>
      <c r="C69" s="78">
        <f>C65+C66-C67-C68</f>
        <v>1136112816.8363042</v>
      </c>
      <c r="D69" s="79">
        <f t="shared" ref="D69:K69" si="14">D65+D66-D67-D68</f>
        <v>538322789.43172026</v>
      </c>
      <c r="E69" s="79">
        <f t="shared" si="14"/>
        <v>2272225633.6726084</v>
      </c>
      <c r="F69" s="78">
        <f t="shared" si="14"/>
        <v>784142379.69206393</v>
      </c>
      <c r="G69" s="78">
        <f t="shared" si="14"/>
        <v>3371665176.7310138</v>
      </c>
      <c r="H69" s="79">
        <f t="shared" si="14"/>
        <v>1029961969.9524076</v>
      </c>
      <c r="I69" s="79">
        <f t="shared" si="14"/>
        <v>4471104719.7894182</v>
      </c>
      <c r="J69" s="78">
        <f t="shared" si="14"/>
        <v>1275781560.2127519</v>
      </c>
      <c r="K69" s="78">
        <f t="shared" si="14"/>
        <v>5570544262.8478222</v>
      </c>
    </row>
    <row r="70" spans="1:12" x14ac:dyDescent="0.25">
      <c r="C70" s="50"/>
    </row>
    <row r="71" spans="1:12" x14ac:dyDescent="0.25">
      <c r="C71" s="50"/>
    </row>
    <row r="72" spans="1:12" x14ac:dyDescent="0.25">
      <c r="C72" s="50"/>
    </row>
    <row r="73" spans="1:12" x14ac:dyDescent="0.25">
      <c r="C73" s="50"/>
    </row>
    <row r="74" spans="1:12" x14ac:dyDescent="0.25">
      <c r="C74" s="50"/>
    </row>
    <row r="75" spans="1:12" x14ac:dyDescent="0.25">
      <c r="C75" s="50"/>
    </row>
    <row r="76" spans="1:12" x14ac:dyDescent="0.25">
      <c r="C76" s="50"/>
    </row>
    <row r="77" spans="1:12" x14ac:dyDescent="0.25">
      <c r="C77" s="50"/>
    </row>
    <row r="78" spans="1:12" x14ac:dyDescent="0.25">
      <c r="C78" s="50"/>
    </row>
    <row r="79" spans="1:12" x14ac:dyDescent="0.25">
      <c r="C79" s="50"/>
    </row>
    <row r="80" spans="1:12" x14ac:dyDescent="0.25">
      <c r="C80" s="50"/>
    </row>
    <row r="81" spans="3:3" x14ac:dyDescent="0.25">
      <c r="C81" s="50"/>
    </row>
    <row r="82" spans="3:3" x14ac:dyDescent="0.25">
      <c r="C82" s="50"/>
    </row>
    <row r="83" spans="3:3" x14ac:dyDescent="0.25">
      <c r="C83" s="50"/>
    </row>
    <row r="84" spans="3:3" x14ac:dyDescent="0.25">
      <c r="C84" s="50"/>
    </row>
    <row r="85" spans="3:3" x14ac:dyDescent="0.25">
      <c r="C85" s="50"/>
    </row>
    <row r="86" spans="3:3" x14ac:dyDescent="0.25">
      <c r="C86" s="50"/>
    </row>
    <row r="87" spans="3:3" x14ac:dyDescent="0.25">
      <c r="C87" s="50"/>
    </row>
    <row r="88" spans="3:3" x14ac:dyDescent="0.25">
      <c r="C88" s="50"/>
    </row>
    <row r="89" spans="3:3" x14ac:dyDescent="0.25">
      <c r="C89" s="50"/>
    </row>
    <row r="90" spans="3:3" x14ac:dyDescent="0.25">
      <c r="C90" s="50"/>
    </row>
    <row r="91" spans="3:3" x14ac:dyDescent="0.25">
      <c r="C91" s="50"/>
    </row>
    <row r="92" spans="3:3" x14ac:dyDescent="0.25">
      <c r="C92" s="50"/>
    </row>
    <row r="93" spans="3:3" x14ac:dyDescent="0.25">
      <c r="C93" s="50"/>
    </row>
    <row r="94" spans="3:3" x14ac:dyDescent="0.25">
      <c r="C94" s="50"/>
    </row>
    <row r="95" spans="3:3" x14ac:dyDescent="0.25">
      <c r="C95" s="50"/>
    </row>
    <row r="96" spans="3:3" x14ac:dyDescent="0.25">
      <c r="C96" s="50"/>
    </row>
    <row r="97" spans="3:3" x14ac:dyDescent="0.25">
      <c r="C97" s="50"/>
    </row>
    <row r="98" spans="3:3" x14ac:dyDescent="0.25">
      <c r="C98" s="50"/>
    </row>
    <row r="99" spans="3:3" x14ac:dyDescent="0.25">
      <c r="C99" s="50"/>
    </row>
    <row r="100" spans="3:3" x14ac:dyDescent="0.25">
      <c r="C100" s="50"/>
    </row>
    <row r="101" spans="3:3" x14ac:dyDescent="0.25">
      <c r="C101" s="50"/>
    </row>
    <row r="102" spans="3:3" x14ac:dyDescent="0.25">
      <c r="C102" s="50"/>
    </row>
    <row r="103" spans="3:3" x14ac:dyDescent="0.25">
      <c r="C103" s="50"/>
    </row>
    <row r="104" spans="3:3" x14ac:dyDescent="0.25">
      <c r="C104" s="50"/>
    </row>
    <row r="105" spans="3:3" x14ac:dyDescent="0.25">
      <c r="C105" s="50"/>
    </row>
    <row r="106" spans="3:3" x14ac:dyDescent="0.25">
      <c r="C106" s="50"/>
    </row>
    <row r="107" spans="3:3" x14ac:dyDescent="0.25">
      <c r="C107" s="50"/>
    </row>
    <row r="108" spans="3:3" x14ac:dyDescent="0.25">
      <c r="C108" s="50"/>
    </row>
    <row r="109" spans="3:3" x14ac:dyDescent="0.25">
      <c r="C109" s="50"/>
    </row>
    <row r="110" spans="3:3" x14ac:dyDescent="0.25">
      <c r="C110" s="50"/>
    </row>
    <row r="111" spans="3:3" x14ac:dyDescent="0.25">
      <c r="C111" s="50"/>
    </row>
    <row r="112" spans="3:3" x14ac:dyDescent="0.25">
      <c r="C112" s="50"/>
    </row>
    <row r="113" spans="3:3" x14ac:dyDescent="0.25">
      <c r="C113" s="50"/>
    </row>
    <row r="114" spans="3:3" x14ac:dyDescent="0.25">
      <c r="C114" s="50"/>
    </row>
    <row r="115" spans="3:3" x14ac:dyDescent="0.25">
      <c r="C115" s="50"/>
    </row>
    <row r="116" spans="3:3" x14ac:dyDescent="0.25">
      <c r="C116" s="50"/>
    </row>
    <row r="117" spans="3:3" x14ac:dyDescent="0.25">
      <c r="C117" s="50"/>
    </row>
    <row r="118" spans="3:3" x14ac:dyDescent="0.25">
      <c r="C118" s="50"/>
    </row>
    <row r="119" spans="3:3" x14ac:dyDescent="0.25">
      <c r="C119" s="50"/>
    </row>
    <row r="120" spans="3:3" x14ac:dyDescent="0.25">
      <c r="C120" s="50"/>
    </row>
    <row r="121" spans="3:3" x14ac:dyDescent="0.25">
      <c r="C121" s="50"/>
    </row>
    <row r="122" spans="3:3" x14ac:dyDescent="0.25">
      <c r="C122" s="50"/>
    </row>
    <row r="123" spans="3:3" x14ac:dyDescent="0.25">
      <c r="C123" s="50"/>
    </row>
    <row r="124" spans="3:3" x14ac:dyDescent="0.25">
      <c r="C124" s="50"/>
    </row>
    <row r="125" spans="3:3" x14ac:dyDescent="0.25">
      <c r="C125" s="50"/>
    </row>
    <row r="126" spans="3:3" x14ac:dyDescent="0.25">
      <c r="C126" s="50"/>
    </row>
    <row r="127" spans="3:3" x14ac:dyDescent="0.25">
      <c r="C127" s="50"/>
    </row>
    <row r="128" spans="3:3" x14ac:dyDescent="0.25">
      <c r="C128" s="50"/>
    </row>
    <row r="129" spans="3:3" x14ac:dyDescent="0.25">
      <c r="C129" s="50"/>
    </row>
    <row r="130" spans="3:3" x14ac:dyDescent="0.25">
      <c r="C130" s="50"/>
    </row>
    <row r="131" spans="3:3" x14ac:dyDescent="0.25">
      <c r="C131" s="50"/>
    </row>
    <row r="132" spans="3:3" x14ac:dyDescent="0.25">
      <c r="C132" s="50"/>
    </row>
    <row r="133" spans="3:3" x14ac:dyDescent="0.25">
      <c r="C133" s="50"/>
    </row>
    <row r="134" spans="3:3" x14ac:dyDescent="0.25">
      <c r="C134" s="50"/>
    </row>
    <row r="135" spans="3:3" x14ac:dyDescent="0.25">
      <c r="C135" s="50"/>
    </row>
    <row r="136" spans="3:3" x14ac:dyDescent="0.25">
      <c r="C136" s="50"/>
    </row>
    <row r="137" spans="3:3" x14ac:dyDescent="0.25">
      <c r="C137" s="50"/>
    </row>
    <row r="138" spans="3:3" x14ac:dyDescent="0.25">
      <c r="C138" s="50"/>
    </row>
    <row r="139" spans="3:3" x14ac:dyDescent="0.25">
      <c r="C139" s="50"/>
    </row>
    <row r="140" spans="3:3" x14ac:dyDescent="0.25">
      <c r="C140" s="50"/>
    </row>
    <row r="141" spans="3:3" x14ac:dyDescent="0.25">
      <c r="C141" s="50"/>
    </row>
    <row r="142" spans="3:3" x14ac:dyDescent="0.25">
      <c r="C142" s="50"/>
    </row>
    <row r="143" spans="3:3" x14ac:dyDescent="0.25">
      <c r="C143" s="50"/>
    </row>
    <row r="144" spans="3:3" x14ac:dyDescent="0.25">
      <c r="C144" s="50"/>
    </row>
    <row r="145" spans="3:3" x14ac:dyDescent="0.25">
      <c r="C145" s="50"/>
    </row>
    <row r="146" spans="3:3" x14ac:dyDescent="0.25">
      <c r="C146" s="50"/>
    </row>
    <row r="147" spans="3:3" x14ac:dyDescent="0.25">
      <c r="C147" s="50"/>
    </row>
    <row r="148" spans="3:3" x14ac:dyDescent="0.25">
      <c r="C148" s="50"/>
    </row>
    <row r="149" spans="3:3" x14ac:dyDescent="0.25">
      <c r="C149" s="50"/>
    </row>
    <row r="150" spans="3:3" x14ac:dyDescent="0.25">
      <c r="C150" s="50"/>
    </row>
    <row r="151" spans="3:3" x14ac:dyDescent="0.25">
      <c r="C151" s="50"/>
    </row>
    <row r="152" spans="3:3" x14ac:dyDescent="0.25">
      <c r="C152" s="50"/>
    </row>
    <row r="153" spans="3:3" x14ac:dyDescent="0.25">
      <c r="C153" s="50"/>
    </row>
    <row r="154" spans="3:3" x14ac:dyDescent="0.25">
      <c r="C154" s="50"/>
    </row>
    <row r="155" spans="3:3" x14ac:dyDescent="0.25">
      <c r="C155" s="50"/>
    </row>
    <row r="156" spans="3:3" x14ac:dyDescent="0.25">
      <c r="C156" s="50"/>
    </row>
    <row r="157" spans="3:3" x14ac:dyDescent="0.25">
      <c r="C157" s="50"/>
    </row>
    <row r="158" spans="3:3" x14ac:dyDescent="0.25">
      <c r="C158" s="50"/>
    </row>
    <row r="159" spans="3:3" x14ac:dyDescent="0.25">
      <c r="C159" s="50"/>
    </row>
    <row r="160" spans="3:3" x14ac:dyDescent="0.25">
      <c r="C160" s="50"/>
    </row>
    <row r="161" spans="3:3" x14ac:dyDescent="0.25">
      <c r="C161" s="50"/>
    </row>
    <row r="162" spans="3:3" x14ac:dyDescent="0.25">
      <c r="C162" s="50"/>
    </row>
    <row r="163" spans="3:3" x14ac:dyDescent="0.25">
      <c r="C163" s="50"/>
    </row>
    <row r="164" spans="3:3" x14ac:dyDescent="0.25">
      <c r="C164" s="50"/>
    </row>
    <row r="165" spans="3:3" x14ac:dyDescent="0.25">
      <c r="C165" s="50"/>
    </row>
    <row r="166" spans="3:3" x14ac:dyDescent="0.25">
      <c r="C166" s="50"/>
    </row>
    <row r="167" spans="3:3" x14ac:dyDescent="0.25">
      <c r="C167" s="50"/>
    </row>
    <row r="168" spans="3:3" x14ac:dyDescent="0.25">
      <c r="C168" s="50"/>
    </row>
    <row r="169" spans="3:3" x14ac:dyDescent="0.25">
      <c r="C169" s="50"/>
    </row>
    <row r="170" spans="3:3" x14ac:dyDescent="0.25">
      <c r="C170" s="50"/>
    </row>
    <row r="171" spans="3:3" x14ac:dyDescent="0.25">
      <c r="C171" s="50"/>
    </row>
    <row r="172" spans="3:3" x14ac:dyDescent="0.25">
      <c r="C172" s="50"/>
    </row>
    <row r="173" spans="3:3" x14ac:dyDescent="0.25">
      <c r="C173" s="50"/>
    </row>
    <row r="174" spans="3:3" x14ac:dyDescent="0.25">
      <c r="C174" s="50"/>
    </row>
    <row r="175" spans="3:3" x14ac:dyDescent="0.25">
      <c r="C175" s="50"/>
    </row>
    <row r="176" spans="3:3" x14ac:dyDescent="0.25">
      <c r="C176" s="50"/>
    </row>
    <row r="177" spans="3:3" x14ac:dyDescent="0.25">
      <c r="C177" s="50"/>
    </row>
    <row r="178" spans="3:3" x14ac:dyDescent="0.25">
      <c r="C178" s="50"/>
    </row>
    <row r="179" spans="3:3" x14ac:dyDescent="0.25">
      <c r="C179" s="50"/>
    </row>
    <row r="180" spans="3:3" x14ac:dyDescent="0.25">
      <c r="C180" s="50"/>
    </row>
    <row r="181" spans="3:3" x14ac:dyDescent="0.25">
      <c r="C181" s="50"/>
    </row>
    <row r="182" spans="3:3" x14ac:dyDescent="0.25">
      <c r="C182" s="50"/>
    </row>
    <row r="183" spans="3:3" x14ac:dyDescent="0.25">
      <c r="C183" s="50"/>
    </row>
    <row r="184" spans="3:3" x14ac:dyDescent="0.25">
      <c r="C184" s="50"/>
    </row>
    <row r="185" spans="3:3" x14ac:dyDescent="0.25">
      <c r="C185" s="50"/>
    </row>
    <row r="186" spans="3:3" x14ac:dyDescent="0.25">
      <c r="C186" s="50"/>
    </row>
    <row r="187" spans="3:3" x14ac:dyDescent="0.25">
      <c r="C187" s="50"/>
    </row>
    <row r="188" spans="3:3" x14ac:dyDescent="0.25">
      <c r="C188" s="50"/>
    </row>
    <row r="189" spans="3:3" x14ac:dyDescent="0.25">
      <c r="C189" s="50"/>
    </row>
    <row r="190" spans="3:3" x14ac:dyDescent="0.25">
      <c r="C190" s="50"/>
    </row>
    <row r="191" spans="3:3" x14ac:dyDescent="0.25">
      <c r="C191" s="50"/>
    </row>
    <row r="192" spans="3:3" x14ac:dyDescent="0.25">
      <c r="C192" s="50"/>
    </row>
  </sheetData>
  <sheetProtection selectLockedCells="1" selectUnlockedCells="1"/>
  <mergeCells count="12">
    <mergeCell ref="B33:K33"/>
    <mergeCell ref="B34:C34"/>
    <mergeCell ref="D34:E34"/>
    <mergeCell ref="F34:G34"/>
    <mergeCell ref="H34:I34"/>
    <mergeCell ref="J34:K34"/>
    <mergeCell ref="B14:K14"/>
    <mergeCell ref="B15:C15"/>
    <mergeCell ref="D15:E15"/>
    <mergeCell ref="F15:G15"/>
    <mergeCell ref="H15:I15"/>
    <mergeCell ref="J15:K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D115"/>
  <sheetViews>
    <sheetView topLeftCell="A19" zoomScaleNormal="100" workbookViewId="0">
      <selection activeCell="P104" sqref="P104"/>
    </sheetView>
  </sheetViews>
  <sheetFormatPr defaultRowHeight="15" x14ac:dyDescent="0.25"/>
  <cols>
    <col min="2" max="2" width="13.140625" customWidth="1"/>
    <col min="16" max="16" width="10.5703125" bestFit="1" customWidth="1"/>
    <col min="17" max="17" width="12.5703125" bestFit="1" customWidth="1"/>
    <col min="18" max="18" width="10.5703125" bestFit="1" customWidth="1"/>
    <col min="19" max="19" width="11.5703125" bestFit="1" customWidth="1"/>
    <col min="21" max="21" width="14" customWidth="1"/>
    <col min="22" max="24" width="12.7109375" customWidth="1"/>
  </cols>
  <sheetData>
    <row r="1" spans="1:30" x14ac:dyDescent="0.25">
      <c r="A1" s="130" t="s">
        <v>70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30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30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30" ht="27" x14ac:dyDescent="0.25">
      <c r="A4" s="131" t="s">
        <v>32</v>
      </c>
      <c r="B4" s="134" t="s">
        <v>33</v>
      </c>
      <c r="C4" s="43" t="s">
        <v>34</v>
      </c>
      <c r="D4" s="43" t="s">
        <v>35</v>
      </c>
      <c r="E4" s="137" t="s">
        <v>71</v>
      </c>
      <c r="F4" s="43" t="s">
        <v>34</v>
      </c>
      <c r="G4" s="43" t="s">
        <v>35</v>
      </c>
      <c r="H4" s="137" t="s">
        <v>71</v>
      </c>
      <c r="I4" s="43" t="s">
        <v>34</v>
      </c>
      <c r="J4" s="43" t="s">
        <v>35</v>
      </c>
      <c r="K4" s="137" t="s">
        <v>71</v>
      </c>
    </row>
    <row r="5" spans="1:30" ht="51" customHeight="1" x14ac:dyDescent="0.25">
      <c r="A5" s="132"/>
      <c r="B5" s="135"/>
      <c r="C5" s="91" t="s">
        <v>36</v>
      </c>
      <c r="D5" s="91" t="s">
        <v>37</v>
      </c>
      <c r="E5" s="138"/>
      <c r="F5" s="91" t="s">
        <v>36</v>
      </c>
      <c r="G5" s="91" t="s">
        <v>37</v>
      </c>
      <c r="H5" s="138"/>
      <c r="I5" s="91" t="s">
        <v>36</v>
      </c>
      <c r="J5" s="91" t="s">
        <v>37</v>
      </c>
      <c r="K5" s="138"/>
    </row>
    <row r="6" spans="1:30" ht="15.75" x14ac:dyDescent="0.25">
      <c r="A6" s="133"/>
      <c r="B6" s="136"/>
      <c r="C6" s="139" t="s">
        <v>38</v>
      </c>
      <c r="D6" s="139"/>
      <c r="E6" s="139"/>
      <c r="F6" s="139" t="s">
        <v>39</v>
      </c>
      <c r="G6" s="139"/>
      <c r="H6" s="139"/>
      <c r="I6" s="139" t="s">
        <v>40</v>
      </c>
      <c r="J6" s="139"/>
      <c r="K6" s="139"/>
    </row>
    <row r="7" spans="1:30" x14ac:dyDescent="0.25">
      <c r="A7" s="127" t="s">
        <v>41</v>
      </c>
      <c r="B7" s="20" t="s" vm="76">
        <v>42</v>
      </c>
      <c r="C7" s="21">
        <v>185316</v>
      </c>
      <c r="D7" s="21">
        <v>155748</v>
      </c>
      <c r="E7" s="34">
        <v>1.1898451344479544</v>
      </c>
      <c r="F7" s="21">
        <v>157952</v>
      </c>
      <c r="G7" s="21">
        <v>129531</v>
      </c>
      <c r="H7" s="34">
        <v>1.219414657495117</v>
      </c>
      <c r="I7" s="21">
        <v>343268</v>
      </c>
      <c r="J7" s="21">
        <v>285279</v>
      </c>
      <c r="K7" s="34">
        <v>1.2032711836482881</v>
      </c>
      <c r="M7" s="53">
        <f>J7</f>
        <v>285279</v>
      </c>
    </row>
    <row r="8" spans="1:30" x14ac:dyDescent="0.25">
      <c r="A8" s="128"/>
      <c r="B8" s="20" t="s" vm="77">
        <v>43</v>
      </c>
      <c r="C8" s="21">
        <v>392893</v>
      </c>
      <c r="D8" s="21">
        <v>322861</v>
      </c>
      <c r="E8" s="34">
        <v>1.2169106829254694</v>
      </c>
      <c r="F8" s="21">
        <v>405395</v>
      </c>
      <c r="G8" s="21">
        <v>287891</v>
      </c>
      <c r="H8" s="34">
        <v>1.4081544751312129</v>
      </c>
      <c r="I8" s="21">
        <v>798288</v>
      </c>
      <c r="J8" s="21">
        <v>610752</v>
      </c>
      <c r="K8" s="34">
        <v>1.3070575290789059</v>
      </c>
      <c r="M8" s="53">
        <f>SUM(J7:J8)</f>
        <v>896031</v>
      </c>
      <c r="N8" s="26"/>
    </row>
    <row r="9" spans="1:30" x14ac:dyDescent="0.25">
      <c r="A9" s="128"/>
      <c r="B9" s="20" t="s" vm="78">
        <v>44</v>
      </c>
      <c r="C9" s="21">
        <v>358379</v>
      </c>
      <c r="D9" s="21">
        <v>287217</v>
      </c>
      <c r="E9" s="34">
        <v>1.2477638858424118</v>
      </c>
      <c r="F9" s="21">
        <v>401828</v>
      </c>
      <c r="G9" s="21">
        <v>257305</v>
      </c>
      <c r="H9" s="34">
        <v>1.5616797186218689</v>
      </c>
      <c r="I9" s="21">
        <v>760207</v>
      </c>
      <c r="J9" s="21">
        <v>544522</v>
      </c>
      <c r="K9" s="34">
        <v>1.3960996984511187</v>
      </c>
    </row>
    <row r="10" spans="1:30" x14ac:dyDescent="0.25">
      <c r="A10" s="128"/>
      <c r="B10" s="20" t="s" vm="79">
        <v>45</v>
      </c>
      <c r="C10" s="21">
        <v>254490</v>
      </c>
      <c r="D10" s="21">
        <v>200513</v>
      </c>
      <c r="E10" s="34">
        <v>1.2691945160662899</v>
      </c>
      <c r="F10" s="21">
        <v>294051</v>
      </c>
      <c r="G10" s="21">
        <v>191864</v>
      </c>
      <c r="H10" s="34">
        <v>1.5326012175290831</v>
      </c>
      <c r="I10" s="21">
        <v>548541</v>
      </c>
      <c r="J10" s="21">
        <v>392377</v>
      </c>
      <c r="K10" s="34">
        <v>1.3979947856270882</v>
      </c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</row>
    <row r="11" spans="1:30" x14ac:dyDescent="0.25">
      <c r="A11" s="128"/>
      <c r="B11" s="20" t="s" vm="80">
        <v>46</v>
      </c>
      <c r="C11" s="21">
        <v>125404</v>
      </c>
      <c r="D11" s="21">
        <v>102244</v>
      </c>
      <c r="E11" s="34">
        <v>1.2265169594303822</v>
      </c>
      <c r="F11" s="21">
        <v>95351</v>
      </c>
      <c r="G11" s="21">
        <v>71034</v>
      </c>
      <c r="H11" s="34">
        <v>1.3423290255370668</v>
      </c>
      <c r="I11" s="21">
        <v>220755</v>
      </c>
      <c r="J11" s="21">
        <v>173278</v>
      </c>
      <c r="K11" s="34">
        <v>1.2739932363023581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</row>
    <row r="12" spans="1:30" x14ac:dyDescent="0.25">
      <c r="A12" s="128"/>
      <c r="B12" s="20" t="s" vm="81">
        <v>47</v>
      </c>
      <c r="C12" s="21">
        <v>35581</v>
      </c>
      <c r="D12" s="21">
        <v>30693</v>
      </c>
      <c r="E12" s="34">
        <v>1.1592545531554426</v>
      </c>
      <c r="F12" s="21">
        <v>10635</v>
      </c>
      <c r="G12" s="21">
        <v>8481</v>
      </c>
      <c r="H12" s="34">
        <v>1.2539794835514679</v>
      </c>
      <c r="I12" s="21">
        <v>46216</v>
      </c>
      <c r="J12" s="21">
        <v>39174</v>
      </c>
      <c r="K12" s="34">
        <v>1.1797620870985859</v>
      </c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</row>
    <row r="13" spans="1:30" x14ac:dyDescent="0.25">
      <c r="A13" s="129"/>
      <c r="B13" s="23" t="s">
        <v>20</v>
      </c>
      <c r="C13" s="24">
        <v>1352063</v>
      </c>
      <c r="D13" s="24">
        <v>1099276</v>
      </c>
      <c r="E13" s="35">
        <v>1.2299577176250551</v>
      </c>
      <c r="F13" s="24">
        <v>1365212</v>
      </c>
      <c r="G13" s="24">
        <v>946106</v>
      </c>
      <c r="H13" s="35">
        <v>1.442979962076131</v>
      </c>
      <c r="I13" s="24">
        <v>2717275</v>
      </c>
      <c r="J13" s="24">
        <v>2045382</v>
      </c>
      <c r="K13" s="35">
        <v>1.3284926727623496</v>
      </c>
      <c r="T13" s="92"/>
      <c r="U13" s="109"/>
      <c r="V13" s="110"/>
      <c r="W13" s="110"/>
      <c r="X13" s="109"/>
      <c r="Y13" s="92"/>
      <c r="Z13" s="92"/>
      <c r="AA13" s="92"/>
      <c r="AB13" s="92"/>
      <c r="AC13" s="92"/>
      <c r="AD13" s="92"/>
    </row>
    <row r="14" spans="1:30" x14ac:dyDescent="0.25">
      <c r="A14" s="127" t="s">
        <v>48</v>
      </c>
      <c r="B14" s="11" t="s" vm="82">
        <v>42</v>
      </c>
      <c r="C14" s="12">
        <v>253783</v>
      </c>
      <c r="D14" s="12">
        <v>201303</v>
      </c>
      <c r="E14" s="36">
        <v>1.260701529535079</v>
      </c>
      <c r="F14" s="12">
        <v>216118</v>
      </c>
      <c r="G14" s="12">
        <v>169633</v>
      </c>
      <c r="H14" s="36">
        <v>1.2740327648511787</v>
      </c>
      <c r="I14" s="12">
        <v>469901</v>
      </c>
      <c r="J14" s="12">
        <v>370936</v>
      </c>
      <c r="K14" s="36">
        <v>1.2667980460241119</v>
      </c>
      <c r="M14" s="53">
        <f>J14</f>
        <v>370936</v>
      </c>
      <c r="T14" s="92"/>
      <c r="U14" s="109"/>
      <c r="V14" s="110"/>
      <c r="W14" s="110"/>
      <c r="X14" s="109"/>
      <c r="Y14" s="92"/>
      <c r="Z14" s="92"/>
      <c r="AA14" s="92"/>
      <c r="AB14" s="92"/>
      <c r="AC14" s="92"/>
      <c r="AD14" s="92"/>
    </row>
    <row r="15" spans="1:30" x14ac:dyDescent="0.25">
      <c r="A15" s="128"/>
      <c r="B15" s="14" t="s" vm="83">
        <v>43</v>
      </c>
      <c r="C15" s="15">
        <v>410875</v>
      </c>
      <c r="D15" s="15">
        <v>319821</v>
      </c>
      <c r="E15" s="37">
        <v>1.284703005743838</v>
      </c>
      <c r="F15" s="15">
        <v>407011</v>
      </c>
      <c r="G15" s="15">
        <v>283752</v>
      </c>
      <c r="H15" s="37">
        <v>1.4343898897628915</v>
      </c>
      <c r="I15" s="15">
        <v>817886</v>
      </c>
      <c r="J15" s="15">
        <v>603573</v>
      </c>
      <c r="K15" s="37">
        <v>1.3550738684467329</v>
      </c>
      <c r="M15" s="53">
        <f>SUM(J14:J15)</f>
        <v>974509</v>
      </c>
      <c r="N15" s="26"/>
      <c r="T15" s="92"/>
      <c r="U15" s="106"/>
      <c r="V15" s="107"/>
      <c r="W15" s="107"/>
      <c r="X15" s="108"/>
      <c r="Y15" s="92"/>
      <c r="Z15" s="92"/>
      <c r="AA15" s="108"/>
      <c r="AB15" s="92"/>
      <c r="AC15" s="92"/>
      <c r="AD15" s="92"/>
    </row>
    <row r="16" spans="1:30" x14ac:dyDescent="0.25">
      <c r="A16" s="128"/>
      <c r="B16" s="14" t="s" vm="84">
        <v>44</v>
      </c>
      <c r="C16" s="15">
        <v>350363</v>
      </c>
      <c r="D16" s="15">
        <v>269557</v>
      </c>
      <c r="E16" s="37">
        <v>1.2997733317999534</v>
      </c>
      <c r="F16" s="15">
        <v>378512</v>
      </c>
      <c r="G16" s="15">
        <v>243881</v>
      </c>
      <c r="H16" s="37">
        <v>1.5520356239313435</v>
      </c>
      <c r="I16" s="15">
        <v>728875</v>
      </c>
      <c r="J16" s="15">
        <v>513438</v>
      </c>
      <c r="K16" s="37">
        <v>1.4195969133566273</v>
      </c>
      <c r="T16" s="92"/>
      <c r="U16" s="106"/>
      <c r="V16" s="107"/>
      <c r="W16" s="107"/>
      <c r="X16" s="108"/>
      <c r="Y16" s="92"/>
      <c r="Z16" s="92"/>
      <c r="AA16" s="108"/>
      <c r="AB16" s="92"/>
      <c r="AC16" s="92"/>
      <c r="AD16" s="92"/>
    </row>
    <row r="17" spans="1:30" x14ac:dyDescent="0.25">
      <c r="A17" s="128"/>
      <c r="B17" s="14" t="s" vm="85">
        <v>45</v>
      </c>
      <c r="C17" s="15">
        <v>246656</v>
      </c>
      <c r="D17" s="15">
        <v>188009</v>
      </c>
      <c r="E17" s="37">
        <v>1.3119371944960081</v>
      </c>
      <c r="F17" s="15">
        <v>281086</v>
      </c>
      <c r="G17" s="15">
        <v>184105</v>
      </c>
      <c r="H17" s="37">
        <v>1.5267700496998995</v>
      </c>
      <c r="I17" s="15">
        <v>527742</v>
      </c>
      <c r="J17" s="15">
        <v>372114</v>
      </c>
      <c r="K17" s="37">
        <v>1.4182266724713395</v>
      </c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</row>
    <row r="18" spans="1:30" x14ac:dyDescent="0.25">
      <c r="A18" s="128"/>
      <c r="B18" s="14" t="s" vm="86">
        <v>46</v>
      </c>
      <c r="C18" s="15">
        <v>116042</v>
      </c>
      <c r="D18" s="15">
        <v>90865</v>
      </c>
      <c r="E18" s="37">
        <v>1.2770813844714686</v>
      </c>
      <c r="F18" s="15">
        <v>93076</v>
      </c>
      <c r="G18" s="15">
        <v>68343</v>
      </c>
      <c r="H18" s="37">
        <v>1.3618951465402456</v>
      </c>
      <c r="I18" s="15">
        <v>209118</v>
      </c>
      <c r="J18" s="15">
        <v>159208</v>
      </c>
      <c r="K18" s="37">
        <v>1.3134892718958846</v>
      </c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</row>
    <row r="19" spans="1:30" ht="15" customHeight="1" x14ac:dyDescent="0.25">
      <c r="A19" s="128"/>
      <c r="B19" s="14" t="s" vm="87">
        <v>47</v>
      </c>
      <c r="C19" s="15">
        <v>25671</v>
      </c>
      <c r="D19" s="15">
        <v>20574</v>
      </c>
      <c r="E19" s="37">
        <v>1.247739865850102</v>
      </c>
      <c r="F19" s="15">
        <v>9926</v>
      </c>
      <c r="G19" s="15">
        <v>7491</v>
      </c>
      <c r="H19" s="37">
        <v>1.3250567347483646</v>
      </c>
      <c r="I19" s="15">
        <v>35597</v>
      </c>
      <c r="J19" s="15">
        <v>28065</v>
      </c>
      <c r="K19" s="37">
        <v>1.2683769820060573</v>
      </c>
      <c r="T19" s="92"/>
      <c r="U19" s="111"/>
      <c r="V19" s="111"/>
      <c r="W19" s="111"/>
      <c r="X19" s="111"/>
      <c r="Y19" s="92"/>
      <c r="Z19" s="92"/>
      <c r="AA19" s="92"/>
      <c r="AB19" s="92"/>
      <c r="AC19" s="92"/>
      <c r="AD19" s="92"/>
    </row>
    <row r="20" spans="1:30" x14ac:dyDescent="0.25">
      <c r="A20" s="129"/>
      <c r="B20" s="17" t="s">
        <v>20</v>
      </c>
      <c r="C20" s="18">
        <v>1403390</v>
      </c>
      <c r="D20" s="18">
        <v>1090129</v>
      </c>
      <c r="E20" s="38">
        <v>1.2873614040173227</v>
      </c>
      <c r="F20" s="18">
        <v>1385729</v>
      </c>
      <c r="G20" s="18">
        <v>957205</v>
      </c>
      <c r="H20" s="38">
        <v>1.4476825758327632</v>
      </c>
      <c r="I20" s="18">
        <v>2789119</v>
      </c>
      <c r="J20" s="18">
        <v>2047334</v>
      </c>
      <c r="K20" s="38">
        <v>1.3623175309939659</v>
      </c>
      <c r="T20" s="92"/>
      <c r="U20" s="111"/>
      <c r="V20" s="111"/>
      <c r="W20" s="111"/>
      <c r="X20" s="111"/>
      <c r="Y20" s="92"/>
      <c r="Z20" s="92"/>
      <c r="AA20" s="92"/>
      <c r="AB20" s="92"/>
      <c r="AC20" s="92"/>
      <c r="AD20" s="92"/>
    </row>
    <row r="21" spans="1:30" x14ac:dyDescent="0.25">
      <c r="A21" s="127" t="s">
        <v>49</v>
      </c>
      <c r="B21" s="20" t="s" vm="88">
        <v>42</v>
      </c>
      <c r="C21" s="21">
        <v>253372</v>
      </c>
      <c r="D21" s="21">
        <v>203173</v>
      </c>
      <c r="E21" s="34">
        <v>1.2470751527023769</v>
      </c>
      <c r="F21" s="21">
        <v>200858</v>
      </c>
      <c r="G21" s="21">
        <v>166316</v>
      </c>
      <c r="H21" s="34">
        <v>1.207688977608889</v>
      </c>
      <c r="I21" s="21">
        <v>454230</v>
      </c>
      <c r="J21" s="21">
        <v>369489</v>
      </c>
      <c r="K21" s="34">
        <v>1.2293464758084816</v>
      </c>
      <c r="M21" s="53">
        <f>J21</f>
        <v>369489</v>
      </c>
      <c r="T21" s="92"/>
      <c r="U21" s="106"/>
      <c r="V21" s="108"/>
      <c r="W21" s="107"/>
      <c r="X21" s="108"/>
      <c r="Y21" s="92"/>
      <c r="Z21" s="92"/>
      <c r="AA21" s="92"/>
      <c r="AB21" s="92"/>
      <c r="AC21" s="92"/>
      <c r="AD21" s="92"/>
    </row>
    <row r="22" spans="1:30" x14ac:dyDescent="0.25">
      <c r="A22" s="128"/>
      <c r="B22" s="20" t="s" vm="89">
        <v>43</v>
      </c>
      <c r="C22" s="21">
        <v>353656</v>
      </c>
      <c r="D22" s="21">
        <v>276958</v>
      </c>
      <c r="E22" s="34">
        <v>1.2769300760404105</v>
      </c>
      <c r="F22" s="21">
        <v>341920</v>
      </c>
      <c r="G22" s="21">
        <v>275436</v>
      </c>
      <c r="H22" s="34">
        <v>1.2413773072510492</v>
      </c>
      <c r="I22" s="21">
        <v>695576</v>
      </c>
      <c r="J22" s="21">
        <v>552394</v>
      </c>
      <c r="K22" s="34">
        <v>1.2592026705576091</v>
      </c>
      <c r="M22" s="53">
        <f>SUM(J21:J22)</f>
        <v>921883</v>
      </c>
      <c r="N22" s="26"/>
      <c r="T22" s="92"/>
      <c r="U22" s="106"/>
      <c r="V22" s="108"/>
      <c r="W22" s="107"/>
      <c r="X22" s="108"/>
      <c r="Y22" s="92"/>
      <c r="Z22" s="92"/>
      <c r="AA22" s="92"/>
      <c r="AB22" s="52"/>
      <c r="AC22" s="52"/>
      <c r="AD22" s="92"/>
    </row>
    <row r="23" spans="1:30" x14ac:dyDescent="0.25">
      <c r="A23" s="128"/>
      <c r="B23" s="20" t="s" vm="90">
        <v>44</v>
      </c>
      <c r="C23" s="21">
        <v>313619</v>
      </c>
      <c r="D23" s="21">
        <v>242084</v>
      </c>
      <c r="E23" s="34">
        <v>1.2954966044843939</v>
      </c>
      <c r="F23" s="21">
        <v>337589</v>
      </c>
      <c r="G23" s="21">
        <v>268252</v>
      </c>
      <c r="H23" s="34">
        <v>1.2584771036189852</v>
      </c>
      <c r="I23" s="21">
        <v>651208</v>
      </c>
      <c r="J23" s="21">
        <v>510336</v>
      </c>
      <c r="K23" s="34">
        <v>1.2760377476799598</v>
      </c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</row>
    <row r="24" spans="1:30" x14ac:dyDescent="0.25">
      <c r="A24" s="128"/>
      <c r="B24" s="20" t="s" vm="91">
        <v>45</v>
      </c>
      <c r="C24" s="21">
        <v>218752</v>
      </c>
      <c r="D24" s="21">
        <v>169148</v>
      </c>
      <c r="E24" s="34">
        <v>1.2932579752642657</v>
      </c>
      <c r="F24" s="21">
        <v>247225</v>
      </c>
      <c r="G24" s="21">
        <v>196667</v>
      </c>
      <c r="H24" s="34">
        <v>1.257074140552304</v>
      </c>
      <c r="I24" s="21">
        <v>465977</v>
      </c>
      <c r="J24" s="21">
        <v>365815</v>
      </c>
      <c r="K24" s="34">
        <v>1.2738050654019109</v>
      </c>
      <c r="T24" s="92"/>
      <c r="U24" s="112"/>
      <c r="V24" s="112"/>
      <c r="W24" s="112"/>
      <c r="X24" s="112"/>
      <c r="Y24" s="112"/>
      <c r="Z24" s="112"/>
      <c r="AA24" s="112"/>
      <c r="AB24" s="92"/>
      <c r="AC24" s="92"/>
      <c r="AD24" s="92"/>
    </row>
    <row r="25" spans="1:30" x14ac:dyDescent="0.25">
      <c r="A25" s="128"/>
      <c r="B25" s="20" t="s" vm="92">
        <v>46</v>
      </c>
      <c r="C25" s="21">
        <v>103856</v>
      </c>
      <c r="D25" s="21">
        <v>82525</v>
      </c>
      <c r="E25" s="34">
        <v>1.2584792487125114</v>
      </c>
      <c r="F25" s="21">
        <v>85389</v>
      </c>
      <c r="G25" s="21">
        <v>70776</v>
      </c>
      <c r="H25" s="34">
        <v>1.2064682943370635</v>
      </c>
      <c r="I25" s="21">
        <v>189245</v>
      </c>
      <c r="J25" s="21">
        <v>153301</v>
      </c>
      <c r="K25" s="34">
        <v>1.2344668332235276</v>
      </c>
      <c r="T25" s="92"/>
      <c r="U25" s="112"/>
      <c r="V25" s="112"/>
      <c r="W25" s="112"/>
      <c r="X25" s="112"/>
      <c r="Y25" s="112"/>
      <c r="Z25" s="112"/>
      <c r="AA25" s="112"/>
      <c r="AB25" s="92"/>
      <c r="AC25" s="92"/>
      <c r="AD25" s="92"/>
    </row>
    <row r="26" spans="1:30" x14ac:dyDescent="0.25">
      <c r="A26" s="128"/>
      <c r="B26" s="20" t="s" vm="93">
        <v>47</v>
      </c>
      <c r="C26" s="21">
        <v>24514</v>
      </c>
      <c r="D26" s="21">
        <v>19794</v>
      </c>
      <c r="E26" s="34">
        <v>1.2384560978074164</v>
      </c>
      <c r="F26" s="21">
        <v>9361</v>
      </c>
      <c r="G26" s="21">
        <v>7472</v>
      </c>
      <c r="H26" s="34">
        <v>1.2528104925053534</v>
      </c>
      <c r="I26" s="21">
        <v>33875</v>
      </c>
      <c r="J26" s="21">
        <v>27266</v>
      </c>
      <c r="K26" s="34">
        <v>1.2423897894814053</v>
      </c>
      <c r="T26" s="92"/>
      <c r="U26" s="112"/>
      <c r="V26" s="112"/>
      <c r="W26" s="112"/>
      <c r="X26" s="112"/>
      <c r="Y26" s="112"/>
      <c r="Z26" s="112"/>
      <c r="AA26" s="112"/>
      <c r="AB26" s="92"/>
      <c r="AC26" s="92"/>
      <c r="AD26" s="92"/>
    </row>
    <row r="27" spans="1:30" x14ac:dyDescent="0.25">
      <c r="A27" s="129"/>
      <c r="B27" s="23" t="s">
        <v>20</v>
      </c>
      <c r="C27" s="24">
        <v>1267769</v>
      </c>
      <c r="D27" s="24">
        <v>993682</v>
      </c>
      <c r="E27" s="35">
        <v>1.2758296919940182</v>
      </c>
      <c r="F27" s="24">
        <v>1222342</v>
      </c>
      <c r="G27" s="24">
        <v>984919</v>
      </c>
      <c r="H27" s="35">
        <v>1.2410584017568957</v>
      </c>
      <c r="I27" s="24">
        <v>2490111</v>
      </c>
      <c r="J27" s="24">
        <v>1978601</v>
      </c>
      <c r="K27" s="35">
        <v>1.2585210459309382</v>
      </c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</row>
    <row r="28" spans="1:30" x14ac:dyDescent="0.25">
      <c r="A28" s="127" t="s">
        <v>50</v>
      </c>
      <c r="B28" s="11" t="s" vm="94">
        <v>42</v>
      </c>
      <c r="C28" s="12">
        <v>185825</v>
      </c>
      <c r="D28" s="12">
        <v>147009</v>
      </c>
      <c r="E28" s="36">
        <v>1.2640382561611874</v>
      </c>
      <c r="F28" s="12">
        <v>167359</v>
      </c>
      <c r="G28" s="12">
        <v>132213</v>
      </c>
      <c r="H28" s="36">
        <v>1.2658286250217452</v>
      </c>
      <c r="I28" s="12">
        <v>353184</v>
      </c>
      <c r="J28" s="12">
        <v>279222</v>
      </c>
      <c r="K28" s="36">
        <v>1.2648860046844446</v>
      </c>
      <c r="M28" s="53">
        <f>J28</f>
        <v>279222</v>
      </c>
      <c r="P28" s="46">
        <f>M7+M14+M21+M28</f>
        <v>1304926</v>
      </c>
      <c r="Q28" s="47">
        <f>15%*P28</f>
        <v>195738.9</v>
      </c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</row>
    <row r="29" spans="1:30" x14ac:dyDescent="0.25">
      <c r="A29" s="128"/>
      <c r="B29" s="14" t="s" vm="95">
        <v>43</v>
      </c>
      <c r="C29" s="15">
        <v>314453</v>
      </c>
      <c r="D29" s="15">
        <v>242358</v>
      </c>
      <c r="E29" s="37">
        <v>1.2974731595408446</v>
      </c>
      <c r="F29" s="15">
        <v>353900</v>
      </c>
      <c r="G29" s="15">
        <v>237766</v>
      </c>
      <c r="H29" s="37">
        <v>1.4884382123600515</v>
      </c>
      <c r="I29" s="15">
        <v>668353</v>
      </c>
      <c r="J29" s="15">
        <v>480124</v>
      </c>
      <c r="K29" s="37">
        <v>1.3920424723613067</v>
      </c>
      <c r="M29" s="53">
        <f>SUM(J28:J29)</f>
        <v>759346</v>
      </c>
      <c r="N29" s="26"/>
      <c r="P29" s="48">
        <f>M8+M15+M22+M29</f>
        <v>3551769</v>
      </c>
      <c r="Q29" s="49">
        <f>15%*P29</f>
        <v>532765.35</v>
      </c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</row>
    <row r="30" spans="1:30" x14ac:dyDescent="0.25">
      <c r="A30" s="128"/>
      <c r="B30" s="14" t="s" vm="96">
        <v>44</v>
      </c>
      <c r="C30" s="15">
        <v>283835</v>
      </c>
      <c r="D30" s="15">
        <v>212040</v>
      </c>
      <c r="E30" s="37">
        <v>1.3385917751367666</v>
      </c>
      <c r="F30" s="15">
        <v>348972</v>
      </c>
      <c r="G30" s="15">
        <v>213818</v>
      </c>
      <c r="H30" s="37">
        <v>1.6320983266142233</v>
      </c>
      <c r="I30" s="15">
        <v>632807</v>
      </c>
      <c r="J30" s="15">
        <v>425858</v>
      </c>
      <c r="K30" s="37">
        <v>1.4859577605680767</v>
      </c>
    </row>
    <row r="31" spans="1:30" x14ac:dyDescent="0.25">
      <c r="A31" s="128"/>
      <c r="B31" s="14" t="s" vm="97">
        <v>45</v>
      </c>
      <c r="C31" s="15">
        <v>196518</v>
      </c>
      <c r="D31" s="15">
        <v>144307</v>
      </c>
      <c r="E31" s="37">
        <v>1.3618050406425191</v>
      </c>
      <c r="F31" s="15">
        <v>248648</v>
      </c>
      <c r="G31" s="15">
        <v>152744</v>
      </c>
      <c r="H31" s="37">
        <v>1.6278740899806212</v>
      </c>
      <c r="I31" s="15">
        <v>445166</v>
      </c>
      <c r="J31" s="15">
        <v>297051</v>
      </c>
      <c r="K31" s="37">
        <v>1.498618082416824</v>
      </c>
    </row>
    <row r="32" spans="1:30" x14ac:dyDescent="0.25">
      <c r="A32" s="128"/>
      <c r="B32" s="14" t="s" vm="98">
        <v>46</v>
      </c>
      <c r="C32" s="15">
        <v>90022</v>
      </c>
      <c r="D32" s="15">
        <v>67758</v>
      </c>
      <c r="E32" s="37">
        <v>1.3285811269517991</v>
      </c>
      <c r="F32" s="15">
        <v>75942</v>
      </c>
      <c r="G32" s="15">
        <v>53134</v>
      </c>
      <c r="H32" s="37">
        <v>1.4292543380886062</v>
      </c>
      <c r="I32" s="15">
        <v>165964</v>
      </c>
      <c r="J32" s="15">
        <v>120892</v>
      </c>
      <c r="K32" s="37">
        <v>1.3728286404394006</v>
      </c>
    </row>
    <row r="33" spans="1:14" x14ac:dyDescent="0.25">
      <c r="A33" s="128"/>
      <c r="B33" s="14" t="s" vm="99">
        <v>47</v>
      </c>
      <c r="C33" s="15">
        <v>21546</v>
      </c>
      <c r="D33" s="15">
        <v>16962</v>
      </c>
      <c r="E33" s="37">
        <v>1.2702511496285815</v>
      </c>
      <c r="F33" s="15">
        <v>7873</v>
      </c>
      <c r="G33" s="15">
        <v>5725</v>
      </c>
      <c r="H33" s="37">
        <v>1.3751965065502183</v>
      </c>
      <c r="I33" s="15">
        <v>29419</v>
      </c>
      <c r="J33" s="15">
        <v>22687</v>
      </c>
      <c r="K33" s="37">
        <v>1.2967338123154228</v>
      </c>
    </row>
    <row r="34" spans="1:14" x14ac:dyDescent="0.25">
      <c r="A34" s="129"/>
      <c r="B34" s="17" t="s">
        <v>20</v>
      </c>
      <c r="C34" s="18">
        <v>1092199</v>
      </c>
      <c r="D34" s="18">
        <v>830434</v>
      </c>
      <c r="E34" s="38">
        <v>1.3152146949667283</v>
      </c>
      <c r="F34" s="18">
        <v>1202694</v>
      </c>
      <c r="G34" s="18">
        <v>795400</v>
      </c>
      <c r="H34" s="38">
        <v>1.5120618556701031</v>
      </c>
      <c r="I34" s="18">
        <v>2294893</v>
      </c>
      <c r="J34" s="18">
        <v>1625834</v>
      </c>
      <c r="K34" s="38">
        <v>1.4115174119867095</v>
      </c>
    </row>
    <row r="35" spans="1:14" x14ac:dyDescent="0.25">
      <c r="A35" s="127" t="s">
        <v>51</v>
      </c>
      <c r="B35" s="20" t="s" vm="100">
        <v>42</v>
      </c>
      <c r="C35" s="21">
        <v>141921</v>
      </c>
      <c r="D35" s="21">
        <v>117278</v>
      </c>
      <c r="E35" s="34">
        <v>1.2101246610617507</v>
      </c>
      <c r="F35" s="21">
        <v>118503</v>
      </c>
      <c r="G35" s="21">
        <v>94163</v>
      </c>
      <c r="H35" s="34">
        <v>1.2584879411233711</v>
      </c>
      <c r="I35" s="21">
        <v>260424</v>
      </c>
      <c r="J35" s="21">
        <v>211441</v>
      </c>
      <c r="K35" s="34">
        <v>1.231662733339324</v>
      </c>
      <c r="M35" s="53">
        <f>J35</f>
        <v>211441</v>
      </c>
    </row>
    <row r="36" spans="1:14" x14ac:dyDescent="0.25">
      <c r="A36" s="128"/>
      <c r="B36" s="20" t="s" vm="101">
        <v>43</v>
      </c>
      <c r="C36" s="21">
        <v>335370</v>
      </c>
      <c r="D36" s="21">
        <v>273357</v>
      </c>
      <c r="E36" s="34">
        <v>1.2268571867557809</v>
      </c>
      <c r="F36" s="21">
        <v>349715</v>
      </c>
      <c r="G36" s="21">
        <v>239843</v>
      </c>
      <c r="H36" s="34">
        <v>1.4580996735364384</v>
      </c>
      <c r="I36" s="21">
        <v>685085</v>
      </c>
      <c r="J36" s="21">
        <v>513200</v>
      </c>
      <c r="K36" s="34">
        <v>1.3349279033515198</v>
      </c>
      <c r="M36" s="53">
        <f>SUM(J35:J36)</f>
        <v>724641</v>
      </c>
      <c r="N36" s="26"/>
    </row>
    <row r="37" spans="1:14" x14ac:dyDescent="0.25">
      <c r="A37" s="128"/>
      <c r="B37" s="20" t="s" vm="102">
        <v>44</v>
      </c>
      <c r="C37" s="21">
        <v>317810</v>
      </c>
      <c r="D37" s="21">
        <v>253365</v>
      </c>
      <c r="E37" s="34">
        <v>1.2543563633493182</v>
      </c>
      <c r="F37" s="21">
        <v>368185</v>
      </c>
      <c r="G37" s="21">
        <v>226179</v>
      </c>
      <c r="H37" s="34">
        <v>1.6278478550174862</v>
      </c>
      <c r="I37" s="21">
        <v>685995</v>
      </c>
      <c r="J37" s="21">
        <v>479544</v>
      </c>
      <c r="K37" s="34">
        <v>1.4305152394775036</v>
      </c>
    </row>
    <row r="38" spans="1:14" x14ac:dyDescent="0.25">
      <c r="A38" s="128"/>
      <c r="B38" s="20" t="s" vm="103">
        <v>45</v>
      </c>
      <c r="C38" s="21">
        <v>235096</v>
      </c>
      <c r="D38" s="21">
        <v>183449</v>
      </c>
      <c r="E38" s="34">
        <v>1.2815332871806333</v>
      </c>
      <c r="F38" s="21">
        <v>282950</v>
      </c>
      <c r="G38" s="21">
        <v>175827</v>
      </c>
      <c r="H38" s="34">
        <v>1.6092522763853105</v>
      </c>
      <c r="I38" s="21">
        <v>518046</v>
      </c>
      <c r="J38" s="21">
        <v>359276</v>
      </c>
      <c r="K38" s="34">
        <v>1.4419165210033511</v>
      </c>
    </row>
    <row r="39" spans="1:14" x14ac:dyDescent="0.25">
      <c r="A39" s="128"/>
      <c r="B39" s="20" t="s" vm="104">
        <v>46</v>
      </c>
      <c r="C39" s="21">
        <v>114531</v>
      </c>
      <c r="D39" s="21">
        <v>91361</v>
      </c>
      <c r="E39" s="34">
        <v>1.2536093081292894</v>
      </c>
      <c r="F39" s="21">
        <v>96600</v>
      </c>
      <c r="G39" s="21">
        <v>68438</v>
      </c>
      <c r="H39" s="34">
        <v>1.4114965370116017</v>
      </c>
      <c r="I39" s="21">
        <v>211131</v>
      </c>
      <c r="J39" s="21">
        <v>159799</v>
      </c>
      <c r="K39" s="34">
        <v>1.321228543357593</v>
      </c>
    </row>
    <row r="40" spans="1:14" x14ac:dyDescent="0.25">
      <c r="A40" s="128"/>
      <c r="B40" s="20" t="s" vm="105">
        <v>47</v>
      </c>
      <c r="C40" s="21">
        <v>32511</v>
      </c>
      <c r="D40" s="21">
        <v>27673</v>
      </c>
      <c r="E40" s="34">
        <v>1.1748274491381492</v>
      </c>
      <c r="F40" s="21">
        <v>10237</v>
      </c>
      <c r="G40" s="21">
        <v>7861</v>
      </c>
      <c r="H40" s="34">
        <v>1.302251621931052</v>
      </c>
      <c r="I40" s="21">
        <v>42748</v>
      </c>
      <c r="J40" s="21">
        <v>35534</v>
      </c>
      <c r="K40" s="34">
        <v>1.2030168289525525</v>
      </c>
    </row>
    <row r="41" spans="1:14" x14ac:dyDescent="0.25">
      <c r="A41" s="129"/>
      <c r="B41" s="23" t="s">
        <v>20</v>
      </c>
      <c r="C41" s="24">
        <v>1177239</v>
      </c>
      <c r="D41" s="24">
        <v>946483</v>
      </c>
      <c r="E41" s="35">
        <v>1.2438036393680605</v>
      </c>
      <c r="F41" s="24">
        <v>1226190</v>
      </c>
      <c r="G41" s="24">
        <v>812311</v>
      </c>
      <c r="H41" s="35">
        <v>1.5095080578743856</v>
      </c>
      <c r="I41" s="24">
        <v>2403429</v>
      </c>
      <c r="J41" s="24">
        <v>1758794</v>
      </c>
      <c r="K41" s="35">
        <v>1.3665210365739251</v>
      </c>
    </row>
    <row r="42" spans="1:14" x14ac:dyDescent="0.25">
      <c r="A42" s="127" t="s">
        <v>52</v>
      </c>
      <c r="B42" s="11" t="s" vm="106">
        <v>42</v>
      </c>
      <c r="C42" s="12">
        <v>207776</v>
      </c>
      <c r="D42" s="12">
        <v>164521</v>
      </c>
      <c r="E42" s="36">
        <v>1.2629147646804968</v>
      </c>
      <c r="F42" s="12">
        <v>175371</v>
      </c>
      <c r="G42" s="12">
        <v>135201</v>
      </c>
      <c r="H42" s="36">
        <v>1.2971131870326402</v>
      </c>
      <c r="I42" s="12">
        <v>383147</v>
      </c>
      <c r="J42" s="12">
        <v>299722</v>
      </c>
      <c r="K42" s="36">
        <v>1.2783412629036239</v>
      </c>
      <c r="M42" s="53">
        <f>J42</f>
        <v>299722</v>
      </c>
    </row>
    <row r="43" spans="1:14" x14ac:dyDescent="0.25">
      <c r="A43" s="128"/>
      <c r="B43" s="14" t="s" vm="107">
        <v>43</v>
      </c>
      <c r="C43" s="15">
        <v>371555</v>
      </c>
      <c r="D43" s="15">
        <v>287284</v>
      </c>
      <c r="E43" s="37">
        <v>1.2933369070327621</v>
      </c>
      <c r="F43" s="15">
        <v>367294</v>
      </c>
      <c r="G43" s="15">
        <v>247711</v>
      </c>
      <c r="H43" s="37">
        <v>1.4827520780264098</v>
      </c>
      <c r="I43" s="15">
        <v>738849</v>
      </c>
      <c r="J43" s="15">
        <v>534995</v>
      </c>
      <c r="K43" s="37">
        <v>1.3810390751315433</v>
      </c>
      <c r="M43" s="53">
        <f>SUM(J42:J43)</f>
        <v>834717</v>
      </c>
      <c r="N43" s="26"/>
    </row>
    <row r="44" spans="1:14" x14ac:dyDescent="0.25">
      <c r="A44" s="128"/>
      <c r="B44" s="14" t="s" vm="108">
        <v>44</v>
      </c>
      <c r="C44" s="15">
        <v>327575</v>
      </c>
      <c r="D44" s="15">
        <v>249340</v>
      </c>
      <c r="E44" s="37">
        <v>1.3137683484398812</v>
      </c>
      <c r="F44" s="15">
        <v>360157</v>
      </c>
      <c r="G44" s="15">
        <v>220343</v>
      </c>
      <c r="H44" s="37">
        <v>1.6345288935886322</v>
      </c>
      <c r="I44" s="15">
        <v>687732</v>
      </c>
      <c r="J44" s="15">
        <v>469683</v>
      </c>
      <c r="K44" s="37">
        <v>1.4642471624478637</v>
      </c>
    </row>
    <row r="45" spans="1:14" x14ac:dyDescent="0.25">
      <c r="A45" s="128"/>
      <c r="B45" s="14" t="s" vm="109">
        <v>45</v>
      </c>
      <c r="C45" s="15">
        <v>242741</v>
      </c>
      <c r="D45" s="15">
        <v>183337</v>
      </c>
      <c r="E45" s="37">
        <v>1.3240153378750608</v>
      </c>
      <c r="F45" s="15">
        <v>279728</v>
      </c>
      <c r="G45" s="15">
        <v>173649</v>
      </c>
      <c r="H45" s="37">
        <v>1.6108817211731712</v>
      </c>
      <c r="I45" s="15">
        <v>522469</v>
      </c>
      <c r="J45" s="15">
        <v>356986</v>
      </c>
      <c r="K45" s="37">
        <v>1.4635559937924736</v>
      </c>
    </row>
    <row r="46" spans="1:14" x14ac:dyDescent="0.25">
      <c r="A46" s="128"/>
      <c r="B46" s="14" t="s" vm="110">
        <v>46</v>
      </c>
      <c r="C46" s="15">
        <v>112810</v>
      </c>
      <c r="D46" s="15">
        <v>86652</v>
      </c>
      <c r="E46" s="37">
        <v>1.3018741633199464</v>
      </c>
      <c r="F46" s="15">
        <v>95453</v>
      </c>
      <c r="G46" s="15">
        <v>67101</v>
      </c>
      <c r="H46" s="37">
        <v>1.4225272350635609</v>
      </c>
      <c r="I46" s="15">
        <v>208263</v>
      </c>
      <c r="J46" s="15">
        <v>153753</v>
      </c>
      <c r="K46" s="37">
        <v>1.3545296677138008</v>
      </c>
    </row>
    <row r="47" spans="1:14" x14ac:dyDescent="0.25">
      <c r="A47" s="128"/>
      <c r="B47" s="14" t="s" vm="111">
        <v>47</v>
      </c>
      <c r="C47" s="15">
        <v>25087</v>
      </c>
      <c r="D47" s="15">
        <v>19522</v>
      </c>
      <c r="E47" s="37">
        <v>1.2850630058395656</v>
      </c>
      <c r="F47" s="15">
        <v>9699</v>
      </c>
      <c r="G47" s="15">
        <v>6935</v>
      </c>
      <c r="H47" s="37">
        <v>1.3985580389329488</v>
      </c>
      <c r="I47" s="15">
        <v>34786</v>
      </c>
      <c r="J47" s="15">
        <v>26457</v>
      </c>
      <c r="K47" s="37">
        <v>1.3148127149714632</v>
      </c>
    </row>
    <row r="48" spans="1:14" x14ac:dyDescent="0.25">
      <c r="A48" s="129"/>
      <c r="B48" s="17" t="s">
        <v>20</v>
      </c>
      <c r="C48" s="18">
        <v>1287544</v>
      </c>
      <c r="D48" s="18">
        <v>990656</v>
      </c>
      <c r="E48" s="38">
        <v>1.2996882873570643</v>
      </c>
      <c r="F48" s="18">
        <v>1287702</v>
      </c>
      <c r="G48" s="18">
        <v>850940</v>
      </c>
      <c r="H48" s="38">
        <v>1.51327003078948</v>
      </c>
      <c r="I48" s="18">
        <v>2575246</v>
      </c>
      <c r="J48" s="18">
        <v>1841596</v>
      </c>
      <c r="K48" s="38">
        <v>1.3983772771009495</v>
      </c>
    </row>
    <row r="49" spans="1:17" x14ac:dyDescent="0.25">
      <c r="A49" s="127" t="s">
        <v>53</v>
      </c>
      <c r="B49" s="20" t="s" vm="112">
        <v>42</v>
      </c>
      <c r="C49" s="21">
        <v>227485</v>
      </c>
      <c r="D49" s="21">
        <v>180132</v>
      </c>
      <c r="E49" s="34">
        <v>1.2628794439633158</v>
      </c>
      <c r="F49" s="21">
        <v>175001</v>
      </c>
      <c r="G49" s="21">
        <v>141624</v>
      </c>
      <c r="H49" s="34">
        <v>1.2356733322035813</v>
      </c>
      <c r="I49" s="21">
        <v>402486</v>
      </c>
      <c r="J49" s="21">
        <v>321756</v>
      </c>
      <c r="K49" s="34">
        <v>1.2509044120389363</v>
      </c>
      <c r="M49" s="53">
        <f>J49</f>
        <v>321756</v>
      </c>
    </row>
    <row r="50" spans="1:17" x14ac:dyDescent="0.25">
      <c r="A50" s="128"/>
      <c r="B50" s="20" t="s" vm="113">
        <v>43</v>
      </c>
      <c r="C50" s="21">
        <v>344609</v>
      </c>
      <c r="D50" s="21">
        <v>266435</v>
      </c>
      <c r="E50" s="34">
        <v>1.2934073976767317</v>
      </c>
      <c r="F50" s="21">
        <v>324158</v>
      </c>
      <c r="G50" s="21">
        <v>256194</v>
      </c>
      <c r="H50" s="34">
        <v>1.2652833399689298</v>
      </c>
      <c r="I50" s="21">
        <v>668767</v>
      </c>
      <c r="J50" s="21">
        <v>522629</v>
      </c>
      <c r="K50" s="34">
        <v>1.2796209165584</v>
      </c>
      <c r="M50" s="53">
        <f>SUM(J49:J50)</f>
        <v>844385</v>
      </c>
      <c r="N50" s="26"/>
    </row>
    <row r="51" spans="1:17" x14ac:dyDescent="0.25">
      <c r="A51" s="128"/>
      <c r="B51" s="20" t="s" vm="114">
        <v>44</v>
      </c>
      <c r="C51" s="21">
        <v>314209</v>
      </c>
      <c r="D51" s="21">
        <v>239635</v>
      </c>
      <c r="E51" s="34">
        <v>1.3111982807185929</v>
      </c>
      <c r="F51" s="21">
        <v>333263</v>
      </c>
      <c r="G51" s="21">
        <v>258339</v>
      </c>
      <c r="H51" s="34">
        <v>1.2900220253233154</v>
      </c>
      <c r="I51" s="21">
        <v>647472</v>
      </c>
      <c r="J51" s="21">
        <v>497974</v>
      </c>
      <c r="K51" s="34">
        <v>1.3002124608915324</v>
      </c>
    </row>
    <row r="52" spans="1:17" x14ac:dyDescent="0.25">
      <c r="A52" s="128"/>
      <c r="B52" s="20" t="s" vm="115">
        <v>45</v>
      </c>
      <c r="C52" s="21">
        <v>225765</v>
      </c>
      <c r="D52" s="21">
        <v>172497</v>
      </c>
      <c r="E52" s="34">
        <v>1.308805370528183</v>
      </c>
      <c r="F52" s="21">
        <v>252686</v>
      </c>
      <c r="G52" s="21">
        <v>195529</v>
      </c>
      <c r="H52" s="34">
        <v>1.2923198093377453</v>
      </c>
      <c r="I52" s="21">
        <v>478451</v>
      </c>
      <c r="J52" s="21">
        <v>368026</v>
      </c>
      <c r="K52" s="34">
        <v>1.3000467358284469</v>
      </c>
    </row>
    <row r="53" spans="1:17" x14ac:dyDescent="0.25">
      <c r="A53" s="128"/>
      <c r="B53" s="20" t="s" vm="116">
        <v>46</v>
      </c>
      <c r="C53" s="21">
        <v>101692</v>
      </c>
      <c r="D53" s="21">
        <v>79726</v>
      </c>
      <c r="E53" s="34">
        <v>1.2755186513809798</v>
      </c>
      <c r="F53" s="21">
        <v>87215</v>
      </c>
      <c r="G53" s="21">
        <v>70645</v>
      </c>
      <c r="H53" s="34">
        <v>1.2345530469247648</v>
      </c>
      <c r="I53" s="21">
        <v>188907</v>
      </c>
      <c r="J53" s="21">
        <v>150371</v>
      </c>
      <c r="K53" s="34">
        <v>1.2562728185620897</v>
      </c>
    </row>
    <row r="54" spans="1:17" x14ac:dyDescent="0.25">
      <c r="A54" s="128"/>
      <c r="B54" s="20" t="s" vm="117">
        <v>47</v>
      </c>
      <c r="C54" s="21">
        <v>23016</v>
      </c>
      <c r="D54" s="21">
        <v>18101</v>
      </c>
      <c r="E54" s="34">
        <v>1.2715319595602452</v>
      </c>
      <c r="F54" s="21">
        <v>8749</v>
      </c>
      <c r="G54" s="21">
        <v>6665</v>
      </c>
      <c r="H54" s="34">
        <v>1.3126781695423857</v>
      </c>
      <c r="I54" s="21">
        <v>31765</v>
      </c>
      <c r="J54" s="21">
        <v>24766</v>
      </c>
      <c r="K54" s="34">
        <v>1.2826051845271744</v>
      </c>
    </row>
    <row r="55" spans="1:17" x14ac:dyDescent="0.25">
      <c r="A55" s="129"/>
      <c r="B55" s="23" t="s">
        <v>20</v>
      </c>
      <c r="C55" s="24">
        <v>1236776</v>
      </c>
      <c r="D55" s="24">
        <v>956526</v>
      </c>
      <c r="E55" s="35">
        <v>1.2929873312382518</v>
      </c>
      <c r="F55" s="24">
        <v>1181072</v>
      </c>
      <c r="G55" s="24">
        <v>928996</v>
      </c>
      <c r="H55" s="35">
        <v>1.2713423954462668</v>
      </c>
      <c r="I55" s="24">
        <v>2417848</v>
      </c>
      <c r="J55" s="24">
        <v>1885522</v>
      </c>
      <c r="K55" s="35">
        <v>1.2823228792875394</v>
      </c>
    </row>
    <row r="56" spans="1:17" x14ac:dyDescent="0.25">
      <c r="A56" s="127" t="s">
        <v>54</v>
      </c>
      <c r="B56" s="11" t="s" vm="118">
        <v>42</v>
      </c>
      <c r="C56" s="12">
        <v>178346</v>
      </c>
      <c r="D56" s="12">
        <v>141037</v>
      </c>
      <c r="E56" s="36">
        <v>1.2645334203081462</v>
      </c>
      <c r="F56" s="12">
        <v>158022</v>
      </c>
      <c r="G56" s="12">
        <v>121852</v>
      </c>
      <c r="H56" s="36">
        <v>1.2968355053671667</v>
      </c>
      <c r="I56" s="12">
        <v>336368</v>
      </c>
      <c r="J56" s="12">
        <v>262889</v>
      </c>
      <c r="K56" s="36">
        <v>1.2795057990254441</v>
      </c>
      <c r="M56" s="53">
        <f>J56</f>
        <v>262889</v>
      </c>
      <c r="P56" s="46">
        <f>M35+M42+M49+M56</f>
        <v>1095808</v>
      </c>
      <c r="Q56" s="47">
        <f>15%*P56</f>
        <v>164371.19999999998</v>
      </c>
    </row>
    <row r="57" spans="1:17" x14ac:dyDescent="0.25">
      <c r="A57" s="128"/>
      <c r="B57" s="14" t="s" vm="119">
        <v>43</v>
      </c>
      <c r="C57" s="15">
        <v>319396</v>
      </c>
      <c r="D57" s="15">
        <v>244475</v>
      </c>
      <c r="E57" s="37">
        <v>1.3064566929133858</v>
      </c>
      <c r="F57" s="15">
        <v>343933</v>
      </c>
      <c r="G57" s="15">
        <v>227467</v>
      </c>
      <c r="H57" s="37">
        <v>1.5120127315170993</v>
      </c>
      <c r="I57" s="15">
        <v>663329</v>
      </c>
      <c r="J57" s="15">
        <v>471942</v>
      </c>
      <c r="K57" s="37">
        <v>1.4055307643735884</v>
      </c>
      <c r="M57" s="53">
        <f>SUM(J56:J57)</f>
        <v>734831</v>
      </c>
      <c r="N57" s="26"/>
      <c r="P57" s="48">
        <f>M36+M43+M50+M57</f>
        <v>3138574</v>
      </c>
      <c r="Q57" s="49">
        <f>15%*P57</f>
        <v>470786.1</v>
      </c>
    </row>
    <row r="58" spans="1:17" x14ac:dyDescent="0.25">
      <c r="A58" s="128"/>
      <c r="B58" s="14" t="s" vm="120">
        <v>44</v>
      </c>
      <c r="C58" s="15">
        <v>289316</v>
      </c>
      <c r="D58" s="15">
        <v>214605</v>
      </c>
      <c r="E58" s="37">
        <v>1.3481326157358868</v>
      </c>
      <c r="F58" s="15">
        <v>344475</v>
      </c>
      <c r="G58" s="15">
        <v>204231</v>
      </c>
      <c r="H58" s="37">
        <v>1.6866930093864301</v>
      </c>
      <c r="I58" s="15">
        <v>633791</v>
      </c>
      <c r="J58" s="15">
        <v>418836</v>
      </c>
      <c r="K58" s="37">
        <v>1.5132199715401733</v>
      </c>
    </row>
    <row r="59" spans="1:17" x14ac:dyDescent="0.25">
      <c r="A59" s="128"/>
      <c r="B59" s="14" t="s" vm="121">
        <v>45</v>
      </c>
      <c r="C59" s="15">
        <v>206470</v>
      </c>
      <c r="D59" s="15">
        <v>150390</v>
      </c>
      <c r="E59" s="37">
        <v>1.3728971341179599</v>
      </c>
      <c r="F59" s="15">
        <v>251766</v>
      </c>
      <c r="G59" s="15">
        <v>150605</v>
      </c>
      <c r="H59" s="37">
        <v>1.6716974868032271</v>
      </c>
      <c r="I59" s="15">
        <v>458236</v>
      </c>
      <c r="J59" s="15">
        <v>300995</v>
      </c>
      <c r="K59" s="37">
        <v>1.5224040266449608</v>
      </c>
    </row>
    <row r="60" spans="1:17" x14ac:dyDescent="0.25">
      <c r="A60" s="128"/>
      <c r="B60" s="14" t="s" vm="122">
        <v>46</v>
      </c>
      <c r="C60" s="15">
        <v>91011</v>
      </c>
      <c r="D60" s="15">
        <v>67440</v>
      </c>
      <c r="E60" s="37">
        <v>1.3495106761565836</v>
      </c>
      <c r="F60" s="15">
        <v>79896</v>
      </c>
      <c r="G60" s="15">
        <v>53540</v>
      </c>
      <c r="H60" s="37">
        <v>1.4922674635786328</v>
      </c>
      <c r="I60" s="15">
        <v>170907</v>
      </c>
      <c r="J60" s="15">
        <v>120980</v>
      </c>
      <c r="K60" s="37">
        <v>1.4126880476111754</v>
      </c>
    </row>
    <row r="61" spans="1:17" x14ac:dyDescent="0.25">
      <c r="A61" s="128"/>
      <c r="B61" s="14" t="s" vm="123">
        <v>47</v>
      </c>
      <c r="C61" s="15">
        <v>21612</v>
      </c>
      <c r="D61" s="15">
        <v>16801</v>
      </c>
      <c r="E61" s="37">
        <v>1.2863520028569728</v>
      </c>
      <c r="F61" s="15">
        <v>7974</v>
      </c>
      <c r="G61" s="15">
        <v>5527</v>
      </c>
      <c r="H61" s="37">
        <v>1.4427356612990772</v>
      </c>
      <c r="I61" s="15">
        <v>29586</v>
      </c>
      <c r="J61" s="15">
        <v>22328</v>
      </c>
      <c r="K61" s="37">
        <v>1.3250627015406664</v>
      </c>
    </row>
    <row r="62" spans="1:17" x14ac:dyDescent="0.25">
      <c r="A62" s="129"/>
      <c r="B62" s="17" t="s">
        <v>20</v>
      </c>
      <c r="C62" s="18">
        <v>1106151</v>
      </c>
      <c r="D62" s="18">
        <v>834748</v>
      </c>
      <c r="E62" s="38">
        <v>1.3251316564999258</v>
      </c>
      <c r="F62" s="18">
        <v>1186066</v>
      </c>
      <c r="G62" s="18">
        <v>763222</v>
      </c>
      <c r="H62" s="38">
        <v>1.5540249101834067</v>
      </c>
      <c r="I62" s="18">
        <v>2292217</v>
      </c>
      <c r="J62" s="18">
        <v>1597970</v>
      </c>
      <c r="K62" s="38">
        <v>1.4344555905304857</v>
      </c>
    </row>
    <row r="63" spans="1:17" x14ac:dyDescent="0.25">
      <c r="A63" s="127" t="s">
        <v>55</v>
      </c>
      <c r="B63" s="20" t="s" vm="124">
        <v>42</v>
      </c>
      <c r="C63" s="21">
        <v>142036</v>
      </c>
      <c r="D63" s="21">
        <v>117565</v>
      </c>
      <c r="E63" s="34">
        <v>1.2081486837068856</v>
      </c>
      <c r="F63" s="21">
        <v>114763</v>
      </c>
      <c r="G63" s="21">
        <v>89730</v>
      </c>
      <c r="H63" s="34">
        <v>1.2789813886102752</v>
      </c>
      <c r="I63" s="21">
        <v>256799</v>
      </c>
      <c r="J63" s="21">
        <v>207295</v>
      </c>
      <c r="K63" s="34">
        <v>1.2388094261800815</v>
      </c>
      <c r="M63" s="53">
        <f>J63</f>
        <v>207295</v>
      </c>
    </row>
    <row r="64" spans="1:17" x14ac:dyDescent="0.25">
      <c r="A64" s="128"/>
      <c r="B64" s="20" t="s" vm="125">
        <v>43</v>
      </c>
      <c r="C64" s="21">
        <v>345044</v>
      </c>
      <c r="D64" s="21">
        <v>278638</v>
      </c>
      <c r="E64" s="34">
        <v>1.2383235596006288</v>
      </c>
      <c r="F64" s="21">
        <v>348951</v>
      </c>
      <c r="G64" s="21">
        <v>233850</v>
      </c>
      <c r="H64" s="34">
        <v>1.4922001282873636</v>
      </c>
      <c r="I64" s="21">
        <v>693995</v>
      </c>
      <c r="J64" s="21">
        <v>512488</v>
      </c>
      <c r="K64" s="34">
        <v>1.3541682927210004</v>
      </c>
      <c r="M64" s="53">
        <f>SUM(J63:J64)</f>
        <v>719783</v>
      </c>
      <c r="N64" s="26"/>
    </row>
    <row r="65" spans="1:14" x14ac:dyDescent="0.25">
      <c r="A65" s="128"/>
      <c r="B65" s="20" t="s" vm="126">
        <v>44</v>
      </c>
      <c r="C65" s="21">
        <v>333223</v>
      </c>
      <c r="D65" s="21">
        <v>261829</v>
      </c>
      <c r="E65" s="34">
        <v>1.2726741499222776</v>
      </c>
      <c r="F65" s="21">
        <v>375678</v>
      </c>
      <c r="G65" s="21">
        <v>220934</v>
      </c>
      <c r="H65" s="34">
        <v>1.7004082667221885</v>
      </c>
      <c r="I65" s="21">
        <v>708901</v>
      </c>
      <c r="J65" s="21">
        <v>482763</v>
      </c>
      <c r="K65" s="34">
        <v>1.4684244650066389</v>
      </c>
    </row>
    <row r="66" spans="1:14" x14ac:dyDescent="0.25">
      <c r="A66" s="128"/>
      <c r="B66" s="20" t="s" vm="127">
        <v>45</v>
      </c>
      <c r="C66" s="21">
        <v>257711</v>
      </c>
      <c r="D66" s="21">
        <v>198926</v>
      </c>
      <c r="E66" s="34">
        <v>1.2955118988970773</v>
      </c>
      <c r="F66" s="21">
        <v>295239</v>
      </c>
      <c r="G66" s="21">
        <v>178306</v>
      </c>
      <c r="H66" s="34">
        <v>1.6557995804964498</v>
      </c>
      <c r="I66" s="21">
        <v>552950</v>
      </c>
      <c r="J66" s="21">
        <v>377232</v>
      </c>
      <c r="K66" s="34">
        <v>1.4658088391228741</v>
      </c>
    </row>
    <row r="67" spans="1:14" x14ac:dyDescent="0.25">
      <c r="A67" s="128"/>
      <c r="B67" s="20" t="s" vm="128">
        <v>46</v>
      </c>
      <c r="C67" s="21">
        <v>122868</v>
      </c>
      <c r="D67" s="21">
        <v>96341</v>
      </c>
      <c r="E67" s="34">
        <v>1.27534486874747</v>
      </c>
      <c r="F67" s="21">
        <v>106466</v>
      </c>
      <c r="G67" s="21">
        <v>71994</v>
      </c>
      <c r="H67" s="34">
        <v>1.4788176792510488</v>
      </c>
      <c r="I67" s="21">
        <v>229334</v>
      </c>
      <c r="J67" s="21">
        <v>168335</v>
      </c>
      <c r="K67" s="34">
        <v>1.3623667092405025</v>
      </c>
    </row>
    <row r="68" spans="1:14" x14ac:dyDescent="0.25">
      <c r="A68" s="128"/>
      <c r="B68" s="20" t="s" vm="129">
        <v>47</v>
      </c>
      <c r="C68" s="21">
        <v>32661</v>
      </c>
      <c r="D68" s="21">
        <v>27157</v>
      </c>
      <c r="E68" s="34">
        <v>1.2026733438892367</v>
      </c>
      <c r="F68" s="21">
        <v>10458</v>
      </c>
      <c r="G68" s="21">
        <v>7723</v>
      </c>
      <c r="H68" s="34">
        <v>1.3541369933963485</v>
      </c>
      <c r="I68" s="21">
        <v>43119</v>
      </c>
      <c r="J68" s="21">
        <v>34880</v>
      </c>
      <c r="K68" s="34">
        <v>1.236209862385321</v>
      </c>
    </row>
    <row r="69" spans="1:14" x14ac:dyDescent="0.25">
      <c r="A69" s="129"/>
      <c r="B69" s="23" t="s">
        <v>20</v>
      </c>
      <c r="C69" s="24">
        <v>1233543</v>
      </c>
      <c r="D69" s="24">
        <v>980456</v>
      </c>
      <c r="E69" s="35">
        <v>1.2581319304486891</v>
      </c>
      <c r="F69" s="24">
        <v>1251555</v>
      </c>
      <c r="G69" s="24">
        <v>802537</v>
      </c>
      <c r="H69" s="35">
        <v>1.5594981913606476</v>
      </c>
      <c r="I69" s="24">
        <v>2485098</v>
      </c>
      <c r="J69" s="24">
        <v>1782993</v>
      </c>
      <c r="K69" s="35">
        <v>1.393778887522273</v>
      </c>
    </row>
    <row r="70" spans="1:14" x14ac:dyDescent="0.25">
      <c r="A70" s="127" t="s">
        <v>56</v>
      </c>
      <c r="B70" s="11" t="s" vm="130">
        <v>42</v>
      </c>
      <c r="C70" s="12">
        <v>214061</v>
      </c>
      <c r="D70" s="12">
        <v>168668</v>
      </c>
      <c r="E70" s="36">
        <v>1.2691263310171461</v>
      </c>
      <c r="F70" s="12">
        <v>177770</v>
      </c>
      <c r="G70" s="12">
        <v>137477</v>
      </c>
      <c r="H70" s="36">
        <v>1.2930890258006793</v>
      </c>
      <c r="I70" s="12">
        <v>391831</v>
      </c>
      <c r="J70" s="12">
        <v>306145</v>
      </c>
      <c r="K70" s="36">
        <v>1.2798869816590177</v>
      </c>
      <c r="M70" s="53">
        <f>J70</f>
        <v>306145</v>
      </c>
    </row>
    <row r="71" spans="1:14" x14ac:dyDescent="0.25">
      <c r="A71" s="128"/>
      <c r="B71" s="14" t="s" vm="131">
        <v>43</v>
      </c>
      <c r="C71" s="15">
        <v>389209</v>
      </c>
      <c r="D71" s="15">
        <v>298751</v>
      </c>
      <c r="E71" s="37">
        <v>1.3027872710049506</v>
      </c>
      <c r="F71" s="15">
        <v>378182</v>
      </c>
      <c r="G71" s="15">
        <v>257802</v>
      </c>
      <c r="H71" s="37">
        <v>1.4669475023467622</v>
      </c>
      <c r="I71" s="15">
        <v>767391</v>
      </c>
      <c r="J71" s="15">
        <v>556553</v>
      </c>
      <c r="K71" s="37">
        <v>1.3788282517567958</v>
      </c>
      <c r="M71" s="53">
        <f>SUM(J70:J71)</f>
        <v>862698</v>
      </c>
      <c r="N71" s="26"/>
    </row>
    <row r="72" spans="1:14" x14ac:dyDescent="0.25">
      <c r="A72" s="128"/>
      <c r="B72" s="14" t="s" vm="132">
        <v>44</v>
      </c>
      <c r="C72" s="15">
        <v>343674</v>
      </c>
      <c r="D72" s="15">
        <v>259025</v>
      </c>
      <c r="E72" s="37">
        <v>1.3267985715664512</v>
      </c>
      <c r="F72" s="15">
        <v>361805</v>
      </c>
      <c r="G72" s="15">
        <v>226464</v>
      </c>
      <c r="H72" s="37">
        <v>1.5976269959022185</v>
      </c>
      <c r="I72" s="15">
        <v>705479</v>
      </c>
      <c r="J72" s="15">
        <v>485489</v>
      </c>
      <c r="K72" s="37">
        <v>1.4531307609441202</v>
      </c>
    </row>
    <row r="73" spans="1:14" x14ac:dyDescent="0.25">
      <c r="A73" s="128"/>
      <c r="B73" s="14" t="s" vm="133">
        <v>45</v>
      </c>
      <c r="C73" s="15">
        <v>260698</v>
      </c>
      <c r="D73" s="15">
        <v>195241</v>
      </c>
      <c r="E73" s="37">
        <v>1.3352625729226955</v>
      </c>
      <c r="F73" s="15">
        <v>286238</v>
      </c>
      <c r="G73" s="15">
        <v>182450</v>
      </c>
      <c r="H73" s="37">
        <v>1.5688572211564813</v>
      </c>
      <c r="I73" s="15">
        <v>546936</v>
      </c>
      <c r="J73" s="15">
        <v>377691</v>
      </c>
      <c r="K73" s="37">
        <v>1.4481044028054679</v>
      </c>
    </row>
    <row r="74" spans="1:14" x14ac:dyDescent="0.25">
      <c r="A74" s="128"/>
      <c r="B74" s="14" t="s" vm="134">
        <v>46</v>
      </c>
      <c r="C74" s="15">
        <v>121257</v>
      </c>
      <c r="D74" s="15">
        <v>92341</v>
      </c>
      <c r="E74" s="37">
        <v>1.3131436739909683</v>
      </c>
      <c r="F74" s="15">
        <v>105267</v>
      </c>
      <c r="G74" s="15">
        <v>73565</v>
      </c>
      <c r="H74" s="37">
        <v>1.4309386257051586</v>
      </c>
      <c r="I74" s="15">
        <v>226524</v>
      </c>
      <c r="J74" s="15">
        <v>165906</v>
      </c>
      <c r="K74" s="37">
        <v>1.3653755741202849</v>
      </c>
    </row>
    <row r="75" spans="1:14" x14ac:dyDescent="0.25">
      <c r="A75" s="128"/>
      <c r="B75" s="14" t="s" vm="135">
        <v>47</v>
      </c>
      <c r="C75" s="15">
        <v>25020</v>
      </c>
      <c r="D75" s="15">
        <v>19230</v>
      </c>
      <c r="E75" s="37">
        <v>1.3010920436817472</v>
      </c>
      <c r="F75" s="15">
        <v>10443</v>
      </c>
      <c r="G75" s="15">
        <v>7288</v>
      </c>
      <c r="H75" s="37">
        <v>1.4329034028540066</v>
      </c>
      <c r="I75" s="15">
        <v>35463</v>
      </c>
      <c r="J75" s="15">
        <v>26518</v>
      </c>
      <c r="K75" s="37">
        <v>1.3373180481182594</v>
      </c>
    </row>
    <row r="76" spans="1:14" x14ac:dyDescent="0.25">
      <c r="A76" s="129"/>
      <c r="B76" s="39" t="s">
        <v>20</v>
      </c>
      <c r="C76" s="40">
        <v>1353919</v>
      </c>
      <c r="D76" s="40">
        <v>1033256</v>
      </c>
      <c r="E76" s="41">
        <v>1.3103422578722022</v>
      </c>
      <c r="F76" s="40">
        <v>1319705</v>
      </c>
      <c r="G76" s="40">
        <v>885046</v>
      </c>
      <c r="H76" s="41">
        <v>1.4911145861345061</v>
      </c>
      <c r="I76" s="40">
        <v>2673624</v>
      </c>
      <c r="J76" s="40">
        <v>1918302</v>
      </c>
      <c r="K76" s="41">
        <v>1.3937450933169022</v>
      </c>
    </row>
    <row r="77" spans="1:14" x14ac:dyDescent="0.25">
      <c r="A77" s="127" t="s">
        <v>57</v>
      </c>
      <c r="B77" s="11" t="s" vm="136">
        <v>42</v>
      </c>
      <c r="C77" s="12">
        <v>230895</v>
      </c>
      <c r="D77" s="12">
        <v>179834</v>
      </c>
      <c r="E77" s="36">
        <v>1.2839340725335586</v>
      </c>
      <c r="F77" s="12">
        <v>168591</v>
      </c>
      <c r="G77" s="12">
        <v>135589</v>
      </c>
      <c r="H77" s="36">
        <v>1.2433973257417636</v>
      </c>
      <c r="I77" s="12">
        <v>399486</v>
      </c>
      <c r="J77" s="12">
        <v>315423</v>
      </c>
      <c r="K77" s="36">
        <v>1.2665087834431858</v>
      </c>
      <c r="M77" s="53">
        <f>J77</f>
        <v>315423</v>
      </c>
    </row>
    <row r="78" spans="1:14" x14ac:dyDescent="0.25">
      <c r="A78" s="128"/>
      <c r="B78" s="14" t="s" vm="137">
        <v>43</v>
      </c>
      <c r="C78" s="15">
        <v>357764</v>
      </c>
      <c r="D78" s="15">
        <v>270511</v>
      </c>
      <c r="E78" s="37">
        <v>1.3225488057786929</v>
      </c>
      <c r="F78" s="15">
        <v>322868</v>
      </c>
      <c r="G78" s="15">
        <v>254534</v>
      </c>
      <c r="H78" s="37">
        <v>1.2684670810186458</v>
      </c>
      <c r="I78" s="15">
        <v>680632</v>
      </c>
      <c r="J78" s="15">
        <v>525045</v>
      </c>
      <c r="K78" s="37">
        <v>1.296330790694131</v>
      </c>
      <c r="M78" s="53">
        <f>SUM(J77:J78)</f>
        <v>840468</v>
      </c>
      <c r="N78" s="26"/>
    </row>
    <row r="79" spans="1:14" x14ac:dyDescent="0.25">
      <c r="A79" s="128"/>
      <c r="B79" s="14" t="s" vm="138">
        <v>44</v>
      </c>
      <c r="C79" s="15">
        <v>331225</v>
      </c>
      <c r="D79" s="15">
        <v>248876</v>
      </c>
      <c r="E79" s="37">
        <v>1.330883652903454</v>
      </c>
      <c r="F79" s="15">
        <v>333953</v>
      </c>
      <c r="G79" s="15">
        <v>260559</v>
      </c>
      <c r="H79" s="37">
        <v>1.2816790055227414</v>
      </c>
      <c r="I79" s="15">
        <v>665178</v>
      </c>
      <c r="J79" s="15">
        <v>509435</v>
      </c>
      <c r="K79" s="37">
        <v>1.3057171179836486</v>
      </c>
    </row>
    <row r="80" spans="1:14" x14ac:dyDescent="0.25">
      <c r="A80" s="128"/>
      <c r="B80" s="14" t="s" vm="139">
        <v>45</v>
      </c>
      <c r="C80" s="15">
        <v>250156</v>
      </c>
      <c r="D80" s="15">
        <v>188930</v>
      </c>
      <c r="E80" s="37">
        <v>1.324067114804425</v>
      </c>
      <c r="F80" s="15">
        <v>260124</v>
      </c>
      <c r="G80" s="15">
        <v>201736</v>
      </c>
      <c r="H80" s="37">
        <v>1.2894277669825911</v>
      </c>
      <c r="I80" s="15">
        <v>510280</v>
      </c>
      <c r="J80" s="15">
        <v>390666</v>
      </c>
      <c r="K80" s="37">
        <v>1.3061797033783333</v>
      </c>
    </row>
    <row r="81" spans="1:17" x14ac:dyDescent="0.25">
      <c r="A81" s="128"/>
      <c r="B81" s="14" t="s" vm="140">
        <v>46</v>
      </c>
      <c r="C81" s="15">
        <v>114514</v>
      </c>
      <c r="D81" s="15">
        <v>88422</v>
      </c>
      <c r="E81" s="37">
        <v>1.2950849336138066</v>
      </c>
      <c r="F81" s="15">
        <v>94620</v>
      </c>
      <c r="G81" s="15">
        <v>76419</v>
      </c>
      <c r="H81" s="37">
        <v>1.238173752600793</v>
      </c>
      <c r="I81" s="15">
        <v>209134</v>
      </c>
      <c r="J81" s="15">
        <v>164841</v>
      </c>
      <c r="K81" s="37">
        <v>1.2687013546387125</v>
      </c>
    </row>
    <row r="82" spans="1:17" x14ac:dyDescent="0.25">
      <c r="A82" s="128"/>
      <c r="B82" s="14" t="s" vm="141">
        <v>47</v>
      </c>
      <c r="C82" s="15">
        <v>24037</v>
      </c>
      <c r="D82" s="15">
        <v>18539</v>
      </c>
      <c r="E82" s="37">
        <v>1.2965640002157615</v>
      </c>
      <c r="F82" s="15">
        <v>9229</v>
      </c>
      <c r="G82" s="15">
        <v>6950</v>
      </c>
      <c r="H82" s="37">
        <v>1.3279136690647482</v>
      </c>
      <c r="I82" s="15">
        <v>33266</v>
      </c>
      <c r="J82" s="15">
        <v>25489</v>
      </c>
      <c r="K82" s="37">
        <v>1.3051120091019655</v>
      </c>
    </row>
    <row r="83" spans="1:17" x14ac:dyDescent="0.25">
      <c r="A83" s="129"/>
      <c r="B83" s="17" t="s">
        <v>20</v>
      </c>
      <c r="C83" s="18">
        <v>1308591</v>
      </c>
      <c r="D83" s="18">
        <v>995112</v>
      </c>
      <c r="E83" s="38">
        <v>1.3150188119528254</v>
      </c>
      <c r="F83" s="18">
        <v>1189385</v>
      </c>
      <c r="G83" s="18">
        <v>935787</v>
      </c>
      <c r="H83" s="38">
        <v>1.2709997039924683</v>
      </c>
      <c r="I83" s="18">
        <v>2497976</v>
      </c>
      <c r="J83" s="18">
        <v>1930899</v>
      </c>
      <c r="K83" s="38">
        <v>1.2936854801830651</v>
      </c>
    </row>
    <row r="84" spans="1:17" x14ac:dyDescent="0.25">
      <c r="A84" s="127" t="s">
        <v>58</v>
      </c>
      <c r="B84" s="11" t="s" vm="142">
        <v>42</v>
      </c>
      <c r="C84" s="12">
        <v>170964</v>
      </c>
      <c r="D84" s="12">
        <v>132339</v>
      </c>
      <c r="E84" s="36">
        <v>1.2918640763493754</v>
      </c>
      <c r="F84" s="12">
        <v>150977</v>
      </c>
      <c r="G84" s="12">
        <v>114994</v>
      </c>
      <c r="H84" s="36">
        <v>1.3129119780162444</v>
      </c>
      <c r="I84" s="12">
        <v>321941</v>
      </c>
      <c r="J84" s="12">
        <v>247333</v>
      </c>
      <c r="K84" s="36">
        <v>1.3016500022237227</v>
      </c>
      <c r="M84" s="53">
        <f>J84</f>
        <v>247333</v>
      </c>
      <c r="P84" s="46">
        <f>M63+M70+M77+M84</f>
        <v>1076196</v>
      </c>
      <c r="Q84" s="47">
        <f>15%*P84</f>
        <v>161429.4</v>
      </c>
    </row>
    <row r="85" spans="1:17" x14ac:dyDescent="0.25">
      <c r="A85" s="128"/>
      <c r="B85" s="14" t="s" vm="143">
        <v>43</v>
      </c>
      <c r="C85" s="15">
        <v>316464</v>
      </c>
      <c r="D85" s="15">
        <v>237054</v>
      </c>
      <c r="E85" s="37">
        <v>1.3349869649953174</v>
      </c>
      <c r="F85" s="15">
        <v>349080</v>
      </c>
      <c r="G85" s="15">
        <v>228551</v>
      </c>
      <c r="H85" s="37">
        <v>1.5273615079347718</v>
      </c>
      <c r="I85" s="15">
        <v>665544</v>
      </c>
      <c r="J85" s="15">
        <v>465605</v>
      </c>
      <c r="K85" s="37">
        <v>1.4294176394153844</v>
      </c>
      <c r="M85" s="53">
        <f>SUM(J84:J85)</f>
        <v>712938</v>
      </c>
      <c r="N85" s="26"/>
      <c r="P85" s="48">
        <f>M64+M71+M78+M85</f>
        <v>3135887</v>
      </c>
      <c r="Q85" s="49">
        <f>15%*P85</f>
        <v>470383.05</v>
      </c>
    </row>
    <row r="86" spans="1:17" x14ac:dyDescent="0.25">
      <c r="A86" s="128"/>
      <c r="B86" s="14" t="s" vm="144">
        <v>44</v>
      </c>
      <c r="C86" s="15">
        <v>293134</v>
      </c>
      <c r="D86" s="15">
        <v>211381</v>
      </c>
      <c r="E86" s="37">
        <v>1.386756614832932</v>
      </c>
      <c r="F86" s="15">
        <v>363498</v>
      </c>
      <c r="G86" s="15">
        <v>210122</v>
      </c>
      <c r="H86" s="37">
        <v>1.7299378456325374</v>
      </c>
      <c r="I86" s="15">
        <v>656632</v>
      </c>
      <c r="J86" s="15">
        <v>421503</v>
      </c>
      <c r="K86" s="37">
        <v>1.557834701057881</v>
      </c>
    </row>
    <row r="87" spans="1:17" x14ac:dyDescent="0.25">
      <c r="A87" s="128"/>
      <c r="B87" s="14" t="s" vm="145">
        <v>45</v>
      </c>
      <c r="C87" s="15">
        <v>215077</v>
      </c>
      <c r="D87" s="15">
        <v>154066</v>
      </c>
      <c r="E87" s="37">
        <v>1.3960056079861878</v>
      </c>
      <c r="F87" s="15">
        <v>264864</v>
      </c>
      <c r="G87" s="15">
        <v>154945</v>
      </c>
      <c r="H87" s="37">
        <v>1.7094065636193487</v>
      </c>
      <c r="I87" s="15">
        <v>479941</v>
      </c>
      <c r="J87" s="15">
        <v>309011</v>
      </c>
      <c r="K87" s="37">
        <v>1.553151829546521</v>
      </c>
    </row>
    <row r="88" spans="1:17" x14ac:dyDescent="0.25">
      <c r="A88" s="128"/>
      <c r="B88" s="14" t="s" vm="146">
        <v>46</v>
      </c>
      <c r="C88" s="15">
        <v>94486</v>
      </c>
      <c r="D88" s="15">
        <v>68738</v>
      </c>
      <c r="E88" s="37">
        <v>1.3745817451773401</v>
      </c>
      <c r="F88" s="15">
        <v>85648</v>
      </c>
      <c r="G88" s="15">
        <v>55993</v>
      </c>
      <c r="H88" s="37">
        <v>1.529619773900309</v>
      </c>
      <c r="I88" s="15">
        <v>180134</v>
      </c>
      <c r="J88" s="15">
        <v>124731</v>
      </c>
      <c r="K88" s="37">
        <v>1.4441798750911963</v>
      </c>
    </row>
    <row r="89" spans="1:17" x14ac:dyDescent="0.25">
      <c r="A89" s="128"/>
      <c r="B89" s="14" t="s" vm="147">
        <v>47</v>
      </c>
      <c r="C89" s="15">
        <v>18581</v>
      </c>
      <c r="D89" s="15">
        <v>13484</v>
      </c>
      <c r="E89" s="37">
        <v>1.3780035597745477</v>
      </c>
      <c r="F89" s="15">
        <v>7954</v>
      </c>
      <c r="G89" s="15">
        <v>5343</v>
      </c>
      <c r="H89" s="37">
        <v>1.4886767733483062</v>
      </c>
      <c r="I89" s="15">
        <v>26535</v>
      </c>
      <c r="J89" s="15">
        <v>18827</v>
      </c>
      <c r="K89" s="37">
        <v>1.409412014659797</v>
      </c>
    </row>
    <row r="90" spans="1:17" x14ac:dyDescent="0.25">
      <c r="A90" s="129"/>
      <c r="B90" s="17" t="s">
        <v>20</v>
      </c>
      <c r="C90" s="18">
        <v>1108706</v>
      </c>
      <c r="D90" s="18">
        <v>817062</v>
      </c>
      <c r="E90" s="38">
        <v>1.3569423128232618</v>
      </c>
      <c r="F90" s="18">
        <v>1222021</v>
      </c>
      <c r="G90" s="18">
        <v>769948</v>
      </c>
      <c r="H90" s="38">
        <v>1.5871474437234723</v>
      </c>
      <c r="I90" s="18">
        <v>2330727</v>
      </c>
      <c r="J90" s="18">
        <v>1587010</v>
      </c>
      <c r="K90" s="38">
        <v>1.4686277969262953</v>
      </c>
    </row>
    <row r="91" spans="1:17" x14ac:dyDescent="0.25">
      <c r="A91" s="127" t="s">
        <v>59</v>
      </c>
      <c r="B91" s="11" t="s" vm="142">
        <v>42</v>
      </c>
      <c r="C91" s="12">
        <v>142292</v>
      </c>
      <c r="D91" s="12">
        <v>117887</v>
      </c>
      <c r="E91" s="36">
        <v>1.2070202821345866</v>
      </c>
      <c r="F91" s="12">
        <v>106955</v>
      </c>
      <c r="G91" s="12">
        <v>86231</v>
      </c>
      <c r="H91" s="36">
        <v>1.2403312033955307</v>
      </c>
      <c r="I91" s="12">
        <v>249247</v>
      </c>
      <c r="J91" s="12">
        <v>204118</v>
      </c>
      <c r="K91" s="36">
        <v>1.2210927012806319</v>
      </c>
      <c r="M91" s="53">
        <f>J91</f>
        <v>204118</v>
      </c>
    </row>
    <row r="92" spans="1:17" x14ac:dyDescent="0.25">
      <c r="A92" s="128"/>
      <c r="B92" s="14" t="s" vm="143">
        <v>43</v>
      </c>
      <c r="C92" s="15">
        <v>359227</v>
      </c>
      <c r="D92" s="15">
        <v>289737</v>
      </c>
      <c r="E92" s="37">
        <v>1.239838198089992</v>
      </c>
      <c r="F92" s="15">
        <v>346474</v>
      </c>
      <c r="G92" s="15">
        <v>237384</v>
      </c>
      <c r="H92" s="37">
        <v>1.4595507700603243</v>
      </c>
      <c r="I92" s="15">
        <v>705701</v>
      </c>
      <c r="J92" s="15">
        <v>527121</v>
      </c>
      <c r="K92" s="37">
        <v>1.3387836948252867</v>
      </c>
      <c r="M92" s="53">
        <f>SUM(J91:J92)</f>
        <v>731239</v>
      </c>
      <c r="N92" s="26"/>
    </row>
    <row r="93" spans="1:17" x14ac:dyDescent="0.25">
      <c r="A93" s="128"/>
      <c r="B93" s="14" t="s" vm="144">
        <v>44</v>
      </c>
      <c r="C93" s="15">
        <v>353161</v>
      </c>
      <c r="D93" s="15">
        <v>276441</v>
      </c>
      <c r="E93" s="37">
        <v>1.2775275736956531</v>
      </c>
      <c r="F93" s="15">
        <v>393456</v>
      </c>
      <c r="G93" s="15">
        <v>226214</v>
      </c>
      <c r="H93" s="37">
        <v>1.7393087960957323</v>
      </c>
      <c r="I93" s="15">
        <v>746617</v>
      </c>
      <c r="J93" s="15">
        <v>502655</v>
      </c>
      <c r="K93" s="37">
        <v>1.4853468084471457</v>
      </c>
    </row>
    <row r="94" spans="1:17" x14ac:dyDescent="0.25">
      <c r="A94" s="128"/>
      <c r="B94" s="14" t="s" vm="145">
        <v>45</v>
      </c>
      <c r="C94" s="15">
        <v>278301</v>
      </c>
      <c r="D94" s="15">
        <v>216535</v>
      </c>
      <c r="E94" s="37">
        <v>1.2852471886761956</v>
      </c>
      <c r="F94" s="15">
        <v>312661</v>
      </c>
      <c r="G94" s="15">
        <v>184318</v>
      </c>
      <c r="H94" s="37">
        <v>1.6963128940201173</v>
      </c>
      <c r="I94" s="15">
        <v>590962</v>
      </c>
      <c r="J94" s="15">
        <v>400853</v>
      </c>
      <c r="K94" s="37">
        <v>1.4742611381229529</v>
      </c>
    </row>
    <row r="95" spans="1:17" x14ac:dyDescent="0.25">
      <c r="A95" s="128"/>
      <c r="B95" s="14" t="s" vm="146">
        <v>46</v>
      </c>
      <c r="C95" s="15">
        <v>135559</v>
      </c>
      <c r="D95" s="15">
        <v>105879</v>
      </c>
      <c r="E95" s="37">
        <v>1.2803199879107283</v>
      </c>
      <c r="F95" s="15">
        <v>114017</v>
      </c>
      <c r="G95" s="15">
        <v>76659</v>
      </c>
      <c r="H95" s="37">
        <v>1.4873269935689222</v>
      </c>
      <c r="I95" s="15">
        <v>249576</v>
      </c>
      <c r="J95" s="15">
        <v>182538</v>
      </c>
      <c r="K95" s="37">
        <v>1.3672550373073005</v>
      </c>
    </row>
    <row r="96" spans="1:17" x14ac:dyDescent="0.25">
      <c r="A96" s="128"/>
      <c r="B96" s="14" t="s" vm="147">
        <v>47</v>
      </c>
      <c r="C96" s="15">
        <v>32126</v>
      </c>
      <c r="D96" s="15">
        <v>26062</v>
      </c>
      <c r="E96" s="37">
        <v>1.2326759266364822</v>
      </c>
      <c r="F96" s="15">
        <v>10626</v>
      </c>
      <c r="G96" s="15">
        <v>7695</v>
      </c>
      <c r="H96" s="37">
        <v>1.380896686159844</v>
      </c>
      <c r="I96" s="15">
        <v>42752</v>
      </c>
      <c r="J96" s="15">
        <v>33757</v>
      </c>
      <c r="K96" s="37">
        <v>1.2664632520662382</v>
      </c>
    </row>
    <row r="97" spans="1:19" x14ac:dyDescent="0.25">
      <c r="A97" s="129"/>
      <c r="B97" s="17" t="s">
        <v>20</v>
      </c>
      <c r="C97" s="18">
        <v>1300666</v>
      </c>
      <c r="D97" s="18">
        <v>1032541</v>
      </c>
      <c r="E97" s="38">
        <v>1.2596749184778135</v>
      </c>
      <c r="F97" s="18">
        <v>1284189</v>
      </c>
      <c r="G97" s="18">
        <v>818501</v>
      </c>
      <c r="H97" s="38">
        <v>1.5689522676209315</v>
      </c>
      <c r="I97" s="18">
        <v>2584855</v>
      </c>
      <c r="J97" s="18">
        <v>1851042</v>
      </c>
      <c r="K97" s="38">
        <v>1.3964323878118379</v>
      </c>
    </row>
    <row r="98" spans="1:19" x14ac:dyDescent="0.25">
      <c r="A98" s="127" t="s">
        <v>60</v>
      </c>
      <c r="B98" s="11" t="s" vm="142">
        <v>42</v>
      </c>
      <c r="C98" s="12">
        <v>215481</v>
      </c>
      <c r="D98" s="12">
        <v>172039</v>
      </c>
      <c r="E98" s="36">
        <v>1.252512511697929</v>
      </c>
      <c r="F98" s="12">
        <v>164115</v>
      </c>
      <c r="G98" s="12">
        <v>131822</v>
      </c>
      <c r="H98" s="36">
        <v>1.2449742835035122</v>
      </c>
      <c r="I98" s="12">
        <v>379596</v>
      </c>
      <c r="J98" s="12">
        <v>303861</v>
      </c>
      <c r="K98" s="36">
        <v>1.2492422522140056</v>
      </c>
      <c r="M98" s="53">
        <f>J98</f>
        <v>303861</v>
      </c>
    </row>
    <row r="99" spans="1:19" x14ac:dyDescent="0.25">
      <c r="A99" s="128"/>
      <c r="B99" s="14" t="s" vm="143">
        <v>43</v>
      </c>
      <c r="C99" s="15">
        <v>408067</v>
      </c>
      <c r="D99" s="15">
        <v>316891</v>
      </c>
      <c r="E99" s="37">
        <v>1.2877203833494797</v>
      </c>
      <c r="F99" s="15">
        <v>367772</v>
      </c>
      <c r="G99" s="15">
        <v>261967</v>
      </c>
      <c r="H99" s="37">
        <v>1.4038867490943516</v>
      </c>
      <c r="I99" s="15">
        <v>775839</v>
      </c>
      <c r="J99" s="15">
        <v>578858</v>
      </c>
      <c r="K99" s="37">
        <v>1.3402924378690455</v>
      </c>
      <c r="M99" s="53">
        <f>SUM(J98:J99)</f>
        <v>882719</v>
      </c>
      <c r="N99" s="26"/>
    </row>
    <row r="100" spans="1:19" x14ac:dyDescent="0.25">
      <c r="A100" s="128"/>
      <c r="B100" s="14" t="s" vm="144">
        <v>44</v>
      </c>
      <c r="C100" s="15">
        <v>370715</v>
      </c>
      <c r="D100" s="15">
        <v>280113</v>
      </c>
      <c r="E100" s="37">
        <v>1.3234480370421937</v>
      </c>
      <c r="F100" s="15">
        <v>367894</v>
      </c>
      <c r="G100" s="15">
        <v>233163</v>
      </c>
      <c r="H100" s="37">
        <v>1.5778403949168607</v>
      </c>
      <c r="I100" s="15">
        <v>738609</v>
      </c>
      <c r="J100" s="15">
        <v>513276</v>
      </c>
      <c r="K100" s="37">
        <v>1.4390094218315292</v>
      </c>
    </row>
    <row r="101" spans="1:19" x14ac:dyDescent="0.25">
      <c r="A101" s="128"/>
      <c r="B101" s="14" t="s" vm="145">
        <v>45</v>
      </c>
      <c r="C101" s="15">
        <v>288305</v>
      </c>
      <c r="D101" s="15">
        <v>216396</v>
      </c>
      <c r="E101" s="37">
        <v>1.3323028152091536</v>
      </c>
      <c r="F101" s="15">
        <v>302673</v>
      </c>
      <c r="G101" s="15">
        <v>194024</v>
      </c>
      <c r="H101" s="37">
        <v>1.5599771162330434</v>
      </c>
      <c r="I101" s="15">
        <v>590978</v>
      </c>
      <c r="J101" s="15">
        <v>410420</v>
      </c>
      <c r="K101" s="37">
        <v>1.4399347010379611</v>
      </c>
    </row>
    <row r="102" spans="1:19" ht="15.75" thickBot="1" x14ac:dyDescent="0.3">
      <c r="A102" s="128"/>
      <c r="B102" s="14" t="s" vm="146">
        <v>46</v>
      </c>
      <c r="C102" s="15">
        <v>138456</v>
      </c>
      <c r="D102" s="15">
        <v>104267</v>
      </c>
      <c r="E102" s="37">
        <v>1.3278985680992068</v>
      </c>
      <c r="F102" s="15">
        <v>114217</v>
      </c>
      <c r="G102" s="15">
        <v>80143</v>
      </c>
      <c r="H102" s="37">
        <v>1.425165017531163</v>
      </c>
      <c r="I102" s="15">
        <v>252673</v>
      </c>
      <c r="J102" s="15">
        <v>184410</v>
      </c>
      <c r="K102" s="37">
        <v>1.3701697304918388</v>
      </c>
    </row>
    <row r="103" spans="1:19" x14ac:dyDescent="0.25">
      <c r="A103" s="128"/>
      <c r="B103" s="14" t="s" vm="147">
        <v>47</v>
      </c>
      <c r="C103" s="15">
        <v>26649</v>
      </c>
      <c r="D103" s="15">
        <v>19359</v>
      </c>
      <c r="E103" s="37">
        <v>1.3765690376569037</v>
      </c>
      <c r="F103" s="15">
        <v>10795</v>
      </c>
      <c r="G103" s="15">
        <v>7609</v>
      </c>
      <c r="H103" s="37">
        <v>1.4187146799842292</v>
      </c>
      <c r="I103" s="15">
        <v>37444</v>
      </c>
      <c r="J103" s="15">
        <v>26968</v>
      </c>
      <c r="K103" s="37">
        <v>1.3884603975081578</v>
      </c>
      <c r="M103" s="140" t="s">
        <v>74</v>
      </c>
      <c r="N103" s="141"/>
      <c r="O103" s="141"/>
      <c r="P103" s="93"/>
      <c r="Q103" s="83"/>
      <c r="S103" s="83"/>
    </row>
    <row r="104" spans="1:19" x14ac:dyDescent="0.25">
      <c r="A104" s="129"/>
      <c r="B104" s="39" t="s">
        <v>20</v>
      </c>
      <c r="C104" s="40">
        <v>1447673</v>
      </c>
      <c r="D104" s="40">
        <v>1109065</v>
      </c>
      <c r="E104" s="41">
        <v>1.305309427310392</v>
      </c>
      <c r="F104" s="40">
        <v>1327466</v>
      </c>
      <c r="G104" s="40">
        <v>908728</v>
      </c>
      <c r="H104" s="41">
        <v>1.4607957496632655</v>
      </c>
      <c r="I104" s="40">
        <v>2775139</v>
      </c>
      <c r="J104" s="40">
        <v>2017793</v>
      </c>
      <c r="K104" s="41">
        <v>1.3753338424704615</v>
      </c>
      <c r="M104" s="144" t="s">
        <v>102</v>
      </c>
      <c r="N104" s="145"/>
      <c r="O104" s="145"/>
      <c r="P104" s="94">
        <f>(P84+P56+P28)/3</f>
        <v>1158976.6666666667</v>
      </c>
      <c r="Q104" s="45"/>
      <c r="S104" s="45"/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44" t="s">
        <v>101</v>
      </c>
      <c r="N105" s="145"/>
      <c r="O105" s="145"/>
      <c r="P105" s="94">
        <f>(P85+P57+P29)/3</f>
        <v>3275410</v>
      </c>
      <c r="Q105" s="45"/>
      <c r="S105" s="45"/>
    </row>
    <row r="106" spans="1:19" ht="15" customHeight="1" x14ac:dyDescent="0.25">
      <c r="A106" s="146" t="s">
        <v>72</v>
      </c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M106" s="95"/>
      <c r="N106" s="96"/>
      <c r="O106" s="96"/>
      <c r="P106" s="97"/>
    </row>
    <row r="107" spans="1:19" x14ac:dyDescent="0.25">
      <c r="M107" s="95"/>
      <c r="N107" s="96"/>
      <c r="O107" s="96"/>
      <c r="P107" s="97"/>
    </row>
    <row r="108" spans="1:19" x14ac:dyDescent="0.25">
      <c r="M108" s="142" t="s">
        <v>75</v>
      </c>
      <c r="N108" s="143"/>
      <c r="O108" s="143"/>
      <c r="P108" s="97"/>
      <c r="R108" s="26"/>
    </row>
    <row r="109" spans="1:19" x14ac:dyDescent="0.25">
      <c r="M109" s="144" t="s">
        <v>102</v>
      </c>
      <c r="N109" s="145"/>
      <c r="O109" s="145"/>
      <c r="P109" s="94">
        <f>'cessazioni per età'!P104</f>
        <v>1028051.6666666666</v>
      </c>
      <c r="Q109" s="26"/>
      <c r="R109" s="26"/>
    </row>
    <row r="110" spans="1:19" x14ac:dyDescent="0.25">
      <c r="M110" s="144" t="s">
        <v>103</v>
      </c>
      <c r="N110" s="145"/>
      <c r="O110" s="145"/>
      <c r="P110" s="94">
        <f>'cessazioni per età'!P105</f>
        <v>3117317</v>
      </c>
      <c r="Q110" s="26"/>
    </row>
    <row r="111" spans="1:19" x14ac:dyDescent="0.25">
      <c r="M111" s="95"/>
      <c r="N111" s="96"/>
      <c r="O111" s="96"/>
      <c r="P111" s="97"/>
    </row>
    <row r="112" spans="1:19" ht="15.75" thickBot="1" x14ac:dyDescent="0.3">
      <c r="M112" s="95"/>
      <c r="N112" s="96"/>
      <c r="O112" s="96"/>
      <c r="P112" s="97"/>
    </row>
    <row r="113" spans="13:19" x14ac:dyDescent="0.25">
      <c r="M113" s="142" t="s">
        <v>76</v>
      </c>
      <c r="N113" s="143"/>
      <c r="O113" s="143"/>
      <c r="P113" s="97"/>
      <c r="Q113" s="83"/>
      <c r="R113" s="103">
        <v>0.15</v>
      </c>
      <c r="S113" s="104">
        <v>0.8</v>
      </c>
    </row>
    <row r="114" spans="13:19" x14ac:dyDescent="0.25">
      <c r="M114" s="144" t="s">
        <v>102</v>
      </c>
      <c r="N114" s="145"/>
      <c r="O114" s="145"/>
      <c r="P114" s="94">
        <f>P104-P109</f>
        <v>130925.00000000012</v>
      </c>
      <c r="Q114" s="26"/>
      <c r="R114" s="99">
        <f>R113*P114</f>
        <v>19638.750000000018</v>
      </c>
      <c r="S114" s="100">
        <f>S113*P114</f>
        <v>104740.0000000001</v>
      </c>
    </row>
    <row r="115" spans="13:19" ht="15.75" thickBot="1" x14ac:dyDescent="0.3">
      <c r="M115" s="147" t="s">
        <v>103</v>
      </c>
      <c r="N115" s="148"/>
      <c r="O115" s="148"/>
      <c r="P115" s="98">
        <f>P105-P110</f>
        <v>158093</v>
      </c>
      <c r="Q115" s="26"/>
      <c r="R115" s="101">
        <f>R113*P115</f>
        <v>23713.95</v>
      </c>
      <c r="S115" s="102">
        <f>S113*P115</f>
        <v>126474.40000000001</v>
      </c>
    </row>
  </sheetData>
  <sheetProtection password="BE5B" sheet="1" objects="1" scenarios="1" selectLockedCells="1" selectUnlockedCells="1"/>
  <mergeCells count="33">
    <mergeCell ref="M110:O110"/>
    <mergeCell ref="M113:O113"/>
    <mergeCell ref="M114:O114"/>
    <mergeCell ref="M115:O115"/>
    <mergeCell ref="M104:O104"/>
    <mergeCell ref="M105:O105"/>
    <mergeCell ref="M103:O103"/>
    <mergeCell ref="M108:O108"/>
    <mergeCell ref="M109:O109"/>
    <mergeCell ref="A106:K106"/>
    <mergeCell ref="A91:A97"/>
    <mergeCell ref="A98:A104"/>
    <mergeCell ref="A49:A55"/>
    <mergeCell ref="A56:A62"/>
    <mergeCell ref="A63:A69"/>
    <mergeCell ref="A70:A76"/>
    <mergeCell ref="A77:A83"/>
    <mergeCell ref="A84:A90"/>
    <mergeCell ref="A42:A48"/>
    <mergeCell ref="A1:K2"/>
    <mergeCell ref="A4:A6"/>
    <mergeCell ref="B4:B6"/>
    <mergeCell ref="E4:E5"/>
    <mergeCell ref="H4:H5"/>
    <mergeCell ref="K4:K5"/>
    <mergeCell ref="C6:E6"/>
    <mergeCell ref="F6:H6"/>
    <mergeCell ref="I6:K6"/>
    <mergeCell ref="A7:A13"/>
    <mergeCell ref="A14:A20"/>
    <mergeCell ref="A21:A27"/>
    <mergeCell ref="A28:A34"/>
    <mergeCell ref="A35:A41"/>
  </mergeCells>
  <pageMargins left="0.7" right="0.7" top="0.75" bottom="0.75" header="0.3" footer="0.3"/>
  <ignoredErrors>
    <ignoredError sqref="M8 M15:M9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106"/>
  <sheetViews>
    <sheetView topLeftCell="A16" workbookViewId="0">
      <selection activeCell="L30" sqref="L30"/>
    </sheetView>
  </sheetViews>
  <sheetFormatPr defaultRowHeight="15" x14ac:dyDescent="0.25"/>
  <cols>
    <col min="2" max="2" width="13.140625" customWidth="1"/>
    <col min="13" max="13" width="10" style="56" bestFit="1" customWidth="1"/>
    <col min="16" max="16" width="10.5703125" bestFit="1" customWidth="1"/>
  </cols>
  <sheetData>
    <row r="1" spans="1:14" x14ac:dyDescent="0.25">
      <c r="A1" s="130" t="s">
        <v>31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4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4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4" ht="27" x14ac:dyDescent="0.25">
      <c r="A4" s="131" t="s">
        <v>32</v>
      </c>
      <c r="B4" s="134" t="s">
        <v>33</v>
      </c>
      <c r="C4" s="43" t="s">
        <v>34</v>
      </c>
      <c r="D4" s="43" t="s">
        <v>35</v>
      </c>
      <c r="E4" s="137" t="s">
        <v>71</v>
      </c>
      <c r="F4" s="43" t="s">
        <v>34</v>
      </c>
      <c r="G4" s="43" t="s">
        <v>35</v>
      </c>
      <c r="H4" s="137" t="s">
        <v>71</v>
      </c>
      <c r="I4" s="43" t="s">
        <v>34</v>
      </c>
      <c r="J4" s="43" t="s">
        <v>35</v>
      </c>
      <c r="K4" s="137" t="s">
        <v>71</v>
      </c>
    </row>
    <row r="5" spans="1:14" ht="51" customHeight="1" x14ac:dyDescent="0.25">
      <c r="A5" s="132"/>
      <c r="B5" s="135"/>
      <c r="C5" s="44" t="s">
        <v>36</v>
      </c>
      <c r="D5" s="44" t="s">
        <v>37</v>
      </c>
      <c r="E5" s="149"/>
      <c r="F5" s="44" t="s">
        <v>36</v>
      </c>
      <c r="G5" s="44" t="s">
        <v>37</v>
      </c>
      <c r="H5" s="149"/>
      <c r="I5" s="44" t="s">
        <v>36</v>
      </c>
      <c r="J5" s="44" t="s">
        <v>37</v>
      </c>
      <c r="K5" s="149"/>
    </row>
    <row r="6" spans="1:14" ht="15.75" x14ac:dyDescent="0.25">
      <c r="A6" s="133"/>
      <c r="B6" s="136"/>
      <c r="C6" s="139" t="s">
        <v>38</v>
      </c>
      <c r="D6" s="139"/>
      <c r="E6" s="139"/>
      <c r="F6" s="139" t="s">
        <v>39</v>
      </c>
      <c r="G6" s="139"/>
      <c r="H6" s="139"/>
      <c r="I6" s="139" t="s">
        <v>40</v>
      </c>
      <c r="J6" s="139"/>
      <c r="K6" s="139"/>
    </row>
    <row r="7" spans="1:14" x14ac:dyDescent="0.25">
      <c r="A7" s="127" t="s">
        <v>41</v>
      </c>
      <c r="B7" s="11" t="s" vm="1">
        <v>42</v>
      </c>
      <c r="C7" s="12">
        <v>125870</v>
      </c>
      <c r="D7" s="12">
        <v>101860</v>
      </c>
      <c r="E7" s="13">
        <v>1.2357156881994895</v>
      </c>
      <c r="F7" s="12">
        <v>111497</v>
      </c>
      <c r="G7" s="12">
        <v>87684</v>
      </c>
      <c r="H7" s="13">
        <v>1.2715774827790702</v>
      </c>
      <c r="I7" s="12">
        <v>237367</v>
      </c>
      <c r="J7" s="12">
        <v>189544</v>
      </c>
      <c r="K7" s="13">
        <v>1.2523055332798716</v>
      </c>
      <c r="M7" s="105">
        <f>J7</f>
        <v>189544</v>
      </c>
    </row>
    <row r="8" spans="1:14" x14ac:dyDescent="0.25">
      <c r="A8" s="128"/>
      <c r="B8" s="14" t="s" vm="2">
        <v>43</v>
      </c>
      <c r="C8" s="15">
        <v>282465</v>
      </c>
      <c r="D8" s="15">
        <v>226397</v>
      </c>
      <c r="E8" s="16">
        <v>1.247653458305543</v>
      </c>
      <c r="F8" s="15">
        <v>308524</v>
      </c>
      <c r="G8" s="15">
        <v>207203</v>
      </c>
      <c r="H8" s="16">
        <v>1.4889938852236695</v>
      </c>
      <c r="I8" s="15">
        <v>590989</v>
      </c>
      <c r="J8" s="15">
        <v>433600</v>
      </c>
      <c r="K8" s="16">
        <v>1.3629820110701107</v>
      </c>
      <c r="M8" s="105">
        <f>SUM(J7:J8)</f>
        <v>623144</v>
      </c>
      <c r="N8" s="26"/>
    </row>
    <row r="9" spans="1:14" x14ac:dyDescent="0.25">
      <c r="A9" s="128"/>
      <c r="B9" s="14" t="s" vm="3">
        <v>44</v>
      </c>
      <c r="C9" s="15">
        <v>256033</v>
      </c>
      <c r="D9" s="15">
        <v>198780</v>
      </c>
      <c r="E9" s="16">
        <v>1.2880219337961565</v>
      </c>
      <c r="F9" s="15">
        <v>302923</v>
      </c>
      <c r="G9" s="15">
        <v>177315</v>
      </c>
      <c r="H9" s="16">
        <v>1.7083890251811746</v>
      </c>
      <c r="I9" s="15">
        <v>558956</v>
      </c>
      <c r="J9" s="15">
        <v>376095</v>
      </c>
      <c r="K9" s="16">
        <v>1.4862096012975445</v>
      </c>
    </row>
    <row r="10" spans="1:14" x14ac:dyDescent="0.25">
      <c r="A10" s="128"/>
      <c r="B10" s="14" t="s" vm="4">
        <v>45</v>
      </c>
      <c r="C10" s="15">
        <v>178794</v>
      </c>
      <c r="D10" s="15">
        <v>135262</v>
      </c>
      <c r="E10" s="16">
        <v>1.3218346616196714</v>
      </c>
      <c r="F10" s="15">
        <v>212486</v>
      </c>
      <c r="G10" s="15">
        <v>124389</v>
      </c>
      <c r="H10" s="16">
        <v>1.7082378666923923</v>
      </c>
      <c r="I10" s="15">
        <v>391280</v>
      </c>
      <c r="J10" s="15">
        <v>259651</v>
      </c>
      <c r="K10" s="16">
        <v>1.5069458619454577</v>
      </c>
    </row>
    <row r="11" spans="1:14" x14ac:dyDescent="0.25">
      <c r="A11" s="128"/>
      <c r="B11" s="14" t="s" vm="5">
        <v>46</v>
      </c>
      <c r="C11" s="15">
        <v>94764</v>
      </c>
      <c r="D11" s="15">
        <v>76403</v>
      </c>
      <c r="E11" s="16">
        <v>1.2403177885685117</v>
      </c>
      <c r="F11" s="15">
        <v>74897</v>
      </c>
      <c r="G11" s="15">
        <v>54574</v>
      </c>
      <c r="H11" s="16">
        <v>1.3723934474291788</v>
      </c>
      <c r="I11" s="15">
        <v>169661</v>
      </c>
      <c r="J11" s="15">
        <v>130977</v>
      </c>
      <c r="K11" s="16">
        <v>1.2953495651908351</v>
      </c>
    </row>
    <row r="12" spans="1:14" x14ac:dyDescent="0.25">
      <c r="A12" s="128"/>
      <c r="B12" s="14" t="s" vm="6">
        <v>47</v>
      </c>
      <c r="C12" s="15">
        <v>21904</v>
      </c>
      <c r="D12" s="15">
        <v>18211</v>
      </c>
      <c r="E12" s="16">
        <v>1.2027895228158805</v>
      </c>
      <c r="F12" s="15">
        <v>8242</v>
      </c>
      <c r="G12" s="15">
        <v>6424</v>
      </c>
      <c r="H12" s="16">
        <v>1.2830012453300124</v>
      </c>
      <c r="I12" s="15">
        <v>30146</v>
      </c>
      <c r="J12" s="15">
        <v>24635</v>
      </c>
      <c r="K12" s="16">
        <v>1.2237061091942358</v>
      </c>
    </row>
    <row r="13" spans="1:14" x14ac:dyDescent="0.25">
      <c r="A13" s="129"/>
      <c r="B13" s="17" t="s">
        <v>20</v>
      </c>
      <c r="C13" s="18">
        <v>959830</v>
      </c>
      <c r="D13" s="18">
        <v>756913</v>
      </c>
      <c r="E13" s="19">
        <v>1.2680849714564288</v>
      </c>
      <c r="F13" s="18">
        <v>1018569</v>
      </c>
      <c r="G13" s="18">
        <v>657589</v>
      </c>
      <c r="H13" s="19">
        <v>1.5489447055835788</v>
      </c>
      <c r="I13" s="18">
        <v>1978399</v>
      </c>
      <c r="J13" s="18">
        <v>1414502</v>
      </c>
      <c r="K13" s="19">
        <v>1.3986540846177666</v>
      </c>
    </row>
    <row r="14" spans="1:14" x14ac:dyDescent="0.25">
      <c r="A14" s="127" t="s">
        <v>48</v>
      </c>
      <c r="B14" s="20" t="s" vm="7">
        <v>42</v>
      </c>
      <c r="C14" s="21">
        <v>170223</v>
      </c>
      <c r="D14" s="21">
        <v>128573</v>
      </c>
      <c r="E14" s="22">
        <v>1.3239404851718479</v>
      </c>
      <c r="F14" s="21">
        <v>147729</v>
      </c>
      <c r="G14" s="21">
        <v>111173</v>
      </c>
      <c r="H14" s="22">
        <v>1.3288208467883389</v>
      </c>
      <c r="I14" s="21">
        <v>317952</v>
      </c>
      <c r="J14" s="21">
        <v>239746</v>
      </c>
      <c r="K14" s="22">
        <v>1.3262035654400908</v>
      </c>
      <c r="M14" s="105">
        <f>J14</f>
        <v>239746</v>
      </c>
    </row>
    <row r="15" spans="1:14" x14ac:dyDescent="0.25">
      <c r="A15" s="128"/>
      <c r="B15" s="20" t="s" vm="8">
        <v>43</v>
      </c>
      <c r="C15" s="21">
        <v>345908</v>
      </c>
      <c r="D15" s="21">
        <v>264403</v>
      </c>
      <c r="E15" s="22">
        <v>1.3082604962878637</v>
      </c>
      <c r="F15" s="21">
        <v>401446</v>
      </c>
      <c r="G15" s="21">
        <v>276096</v>
      </c>
      <c r="H15" s="22">
        <v>1.4540087505795085</v>
      </c>
      <c r="I15" s="21">
        <v>747354</v>
      </c>
      <c r="J15" s="21">
        <v>540499</v>
      </c>
      <c r="K15" s="22">
        <v>1.3827111613527499</v>
      </c>
      <c r="M15" s="105">
        <f>SUM(J14:J15)</f>
        <v>780245</v>
      </c>
      <c r="N15" s="26"/>
    </row>
    <row r="16" spans="1:14" x14ac:dyDescent="0.25">
      <c r="A16" s="128"/>
      <c r="B16" s="20" t="s" vm="9">
        <v>44</v>
      </c>
      <c r="C16" s="21">
        <v>318331</v>
      </c>
      <c r="D16" s="21">
        <v>239170</v>
      </c>
      <c r="E16" s="22">
        <v>1.3309821465902913</v>
      </c>
      <c r="F16" s="21">
        <v>410621</v>
      </c>
      <c r="G16" s="21">
        <v>262059</v>
      </c>
      <c r="H16" s="22">
        <v>1.566902873017145</v>
      </c>
      <c r="I16" s="21">
        <v>728952</v>
      </c>
      <c r="J16" s="21">
        <v>501229</v>
      </c>
      <c r="K16" s="22">
        <v>1.4543292586821592</v>
      </c>
    </row>
    <row r="17" spans="1:17" x14ac:dyDescent="0.25">
      <c r="A17" s="128"/>
      <c r="B17" s="20" t="s" vm="10">
        <v>45</v>
      </c>
      <c r="C17" s="21">
        <v>223756</v>
      </c>
      <c r="D17" s="21">
        <v>165370</v>
      </c>
      <c r="E17" s="22">
        <v>1.3530628288081272</v>
      </c>
      <c r="F17" s="21">
        <v>282811</v>
      </c>
      <c r="G17" s="21">
        <v>179947</v>
      </c>
      <c r="H17" s="22">
        <v>1.5716349814111934</v>
      </c>
      <c r="I17" s="21">
        <v>506567</v>
      </c>
      <c r="J17" s="21">
        <v>345317</v>
      </c>
      <c r="K17" s="22">
        <v>1.4669622404920697</v>
      </c>
    </row>
    <row r="18" spans="1:17" x14ac:dyDescent="0.25">
      <c r="A18" s="128"/>
      <c r="B18" s="20" t="s" vm="11">
        <v>46</v>
      </c>
      <c r="C18" s="21">
        <v>117909</v>
      </c>
      <c r="D18" s="21">
        <v>93036</v>
      </c>
      <c r="E18" s="22">
        <v>1.2673481233071069</v>
      </c>
      <c r="F18" s="21">
        <v>96171</v>
      </c>
      <c r="G18" s="21">
        <v>71566</v>
      </c>
      <c r="H18" s="22">
        <v>1.3438085124221</v>
      </c>
      <c r="I18" s="21">
        <v>214080</v>
      </c>
      <c r="J18" s="21">
        <v>164602</v>
      </c>
      <c r="K18" s="22">
        <v>1.3005917303556458</v>
      </c>
    </row>
    <row r="19" spans="1:17" x14ac:dyDescent="0.25">
      <c r="A19" s="128"/>
      <c r="B19" s="20" t="s" vm="12">
        <v>47</v>
      </c>
      <c r="C19" s="21">
        <v>27964</v>
      </c>
      <c r="D19" s="21">
        <v>22900</v>
      </c>
      <c r="E19" s="22">
        <v>1.2211353711790394</v>
      </c>
      <c r="F19" s="21">
        <v>10830</v>
      </c>
      <c r="G19" s="21">
        <v>8446</v>
      </c>
      <c r="H19" s="22">
        <v>1.2822637935117216</v>
      </c>
      <c r="I19" s="21">
        <v>38794</v>
      </c>
      <c r="J19" s="21">
        <v>31346</v>
      </c>
      <c r="K19" s="22">
        <v>1.2376060741402413</v>
      </c>
    </row>
    <row r="20" spans="1:17" x14ac:dyDescent="0.25">
      <c r="A20" s="129"/>
      <c r="B20" s="23" t="s">
        <v>20</v>
      </c>
      <c r="C20" s="24">
        <v>1204091</v>
      </c>
      <c r="D20" s="24">
        <v>913452</v>
      </c>
      <c r="E20" s="25">
        <v>1.318176543485591</v>
      </c>
      <c r="F20" s="24">
        <v>1349608</v>
      </c>
      <c r="G20" s="24">
        <v>909287</v>
      </c>
      <c r="H20" s="25">
        <v>1.4842486475667198</v>
      </c>
      <c r="I20" s="24">
        <v>2553699</v>
      </c>
      <c r="J20" s="24">
        <v>1822739</v>
      </c>
      <c r="K20" s="25">
        <v>1.4010228562619222</v>
      </c>
    </row>
    <row r="21" spans="1:17" x14ac:dyDescent="0.25">
      <c r="A21" s="127" t="s">
        <v>49</v>
      </c>
      <c r="B21" s="11" t="s" vm="13">
        <v>42</v>
      </c>
      <c r="C21" s="12">
        <v>279399</v>
      </c>
      <c r="D21" s="12">
        <v>226238</v>
      </c>
      <c r="E21" s="13">
        <v>1.2349782087889745</v>
      </c>
      <c r="F21" s="12">
        <v>230314</v>
      </c>
      <c r="G21" s="12">
        <v>191258</v>
      </c>
      <c r="H21" s="13">
        <v>1.204205837141453</v>
      </c>
      <c r="I21" s="12">
        <v>509713</v>
      </c>
      <c r="J21" s="12">
        <v>417496</v>
      </c>
      <c r="K21" s="13">
        <v>1.2208811581428325</v>
      </c>
      <c r="M21" s="105">
        <f>J21</f>
        <v>417496</v>
      </c>
    </row>
    <row r="22" spans="1:17" x14ac:dyDescent="0.25">
      <c r="A22" s="128"/>
      <c r="B22" s="14" t="s" vm="14">
        <v>43</v>
      </c>
      <c r="C22" s="15">
        <v>388067</v>
      </c>
      <c r="D22" s="15">
        <v>310303</v>
      </c>
      <c r="E22" s="16">
        <v>1.2506066650983072</v>
      </c>
      <c r="F22" s="15">
        <v>356394</v>
      </c>
      <c r="G22" s="15">
        <v>290397</v>
      </c>
      <c r="H22" s="16">
        <v>1.2272647444705007</v>
      </c>
      <c r="I22" s="15">
        <v>744461</v>
      </c>
      <c r="J22" s="15">
        <v>600700</v>
      </c>
      <c r="K22" s="16">
        <v>1.2393224571333443</v>
      </c>
      <c r="M22" s="105">
        <f>SUM(J21:J22)</f>
        <v>1018196</v>
      </c>
      <c r="N22" s="26"/>
    </row>
    <row r="23" spans="1:17" x14ac:dyDescent="0.25">
      <c r="A23" s="128"/>
      <c r="B23" s="14" t="s" vm="15">
        <v>44</v>
      </c>
      <c r="C23" s="15">
        <v>332855</v>
      </c>
      <c r="D23" s="15">
        <v>263740</v>
      </c>
      <c r="E23" s="16">
        <v>1.2620573291878365</v>
      </c>
      <c r="F23" s="15">
        <v>312284</v>
      </c>
      <c r="G23" s="15">
        <v>250322</v>
      </c>
      <c r="H23" s="16">
        <v>1.2475291824130519</v>
      </c>
      <c r="I23" s="15">
        <v>645139</v>
      </c>
      <c r="J23" s="15">
        <v>514062</v>
      </c>
      <c r="K23" s="16">
        <v>1.2549828619894099</v>
      </c>
    </row>
    <row r="24" spans="1:17" x14ac:dyDescent="0.25">
      <c r="A24" s="128"/>
      <c r="B24" s="14" t="s" vm="16">
        <v>45</v>
      </c>
      <c r="C24" s="15">
        <v>230107</v>
      </c>
      <c r="D24" s="15">
        <v>182431</v>
      </c>
      <c r="E24" s="16">
        <v>1.2613371630917991</v>
      </c>
      <c r="F24" s="15">
        <v>231860</v>
      </c>
      <c r="G24" s="15">
        <v>185895</v>
      </c>
      <c r="H24" s="16">
        <v>1.2472632400010759</v>
      </c>
      <c r="I24" s="15">
        <v>461967</v>
      </c>
      <c r="J24" s="15">
        <v>368326</v>
      </c>
      <c r="K24" s="16">
        <v>1.2542340209488334</v>
      </c>
    </row>
    <row r="25" spans="1:17" x14ac:dyDescent="0.25">
      <c r="A25" s="128"/>
      <c r="B25" s="14" t="s" vm="17">
        <v>46</v>
      </c>
      <c r="C25" s="15">
        <v>132488</v>
      </c>
      <c r="D25" s="15">
        <v>111552</v>
      </c>
      <c r="E25" s="16">
        <v>1.1876792885829031</v>
      </c>
      <c r="F25" s="15">
        <v>103787</v>
      </c>
      <c r="G25" s="15">
        <v>89370</v>
      </c>
      <c r="H25" s="16">
        <v>1.1613181156987804</v>
      </c>
      <c r="I25" s="15">
        <v>236275</v>
      </c>
      <c r="J25" s="15">
        <v>200922</v>
      </c>
      <c r="K25" s="16">
        <v>1.1759538527388738</v>
      </c>
    </row>
    <row r="26" spans="1:17" x14ac:dyDescent="0.25">
      <c r="A26" s="128"/>
      <c r="B26" s="14" t="s" vm="18">
        <v>47</v>
      </c>
      <c r="C26" s="15">
        <v>33438</v>
      </c>
      <c r="D26" s="15">
        <v>28307</v>
      </c>
      <c r="E26" s="16">
        <v>1.181262585226269</v>
      </c>
      <c r="F26" s="15">
        <v>15458</v>
      </c>
      <c r="G26" s="15">
        <v>13221</v>
      </c>
      <c r="H26" s="16">
        <v>1.1692005143332578</v>
      </c>
      <c r="I26" s="15">
        <v>48896</v>
      </c>
      <c r="J26" s="15">
        <v>41528</v>
      </c>
      <c r="K26" s="16">
        <v>1.1774224619533809</v>
      </c>
    </row>
    <row r="27" spans="1:17" x14ac:dyDescent="0.25">
      <c r="A27" s="129"/>
      <c r="B27" s="17" t="s">
        <v>20</v>
      </c>
      <c r="C27" s="18">
        <v>1396354</v>
      </c>
      <c r="D27" s="18">
        <v>1122571</v>
      </c>
      <c r="E27" s="19">
        <v>1.2438892506576422</v>
      </c>
      <c r="F27" s="18">
        <v>1250097</v>
      </c>
      <c r="G27" s="18">
        <v>1020463</v>
      </c>
      <c r="H27" s="19">
        <v>1.2250292269293448</v>
      </c>
      <c r="I27" s="18">
        <v>2646451</v>
      </c>
      <c r="J27" s="18">
        <v>2143034</v>
      </c>
      <c r="K27" s="19">
        <v>1.2349085455480409</v>
      </c>
    </row>
    <row r="28" spans="1:17" x14ac:dyDescent="0.25">
      <c r="A28" s="127" t="s">
        <v>50</v>
      </c>
      <c r="B28" s="20" t="s" vm="19">
        <v>42</v>
      </c>
      <c r="C28" s="21">
        <v>225675</v>
      </c>
      <c r="D28" s="21">
        <v>181444</v>
      </c>
      <c r="E28" s="22">
        <v>1.2437721831529287</v>
      </c>
      <c r="F28" s="21">
        <v>176265</v>
      </c>
      <c r="G28" s="21">
        <v>139503</v>
      </c>
      <c r="H28" s="22">
        <v>1.2635212145975356</v>
      </c>
      <c r="I28" s="21">
        <v>401940</v>
      </c>
      <c r="J28" s="21">
        <v>320947</v>
      </c>
      <c r="K28" s="22">
        <v>1.252356308050862</v>
      </c>
      <c r="M28" s="105">
        <f>J28</f>
        <v>320947</v>
      </c>
      <c r="P28" s="46">
        <f>M7+M14+M21+M28</f>
        <v>1167733</v>
      </c>
      <c r="Q28" s="47">
        <f>15%*P28</f>
        <v>175159.94999999998</v>
      </c>
    </row>
    <row r="29" spans="1:17" x14ac:dyDescent="0.25">
      <c r="A29" s="128"/>
      <c r="B29" s="20" t="s" vm="20">
        <v>43</v>
      </c>
      <c r="C29" s="21">
        <v>440851</v>
      </c>
      <c r="D29" s="21">
        <v>356826</v>
      </c>
      <c r="E29" s="22">
        <v>1.2354789168950693</v>
      </c>
      <c r="F29" s="21">
        <v>422125</v>
      </c>
      <c r="G29" s="21">
        <v>303541</v>
      </c>
      <c r="H29" s="22">
        <v>1.3906688058614816</v>
      </c>
      <c r="I29" s="21">
        <v>862976</v>
      </c>
      <c r="J29" s="21">
        <v>660367</v>
      </c>
      <c r="K29" s="22">
        <v>1.3068127268624872</v>
      </c>
      <c r="M29" s="105">
        <f>SUM(J28:J29)</f>
        <v>981314</v>
      </c>
      <c r="N29" s="26"/>
      <c r="P29" s="48">
        <f>M8+M15+M22+M29</f>
        <v>3402899</v>
      </c>
      <c r="Q29" s="49">
        <f>15%*P29</f>
        <v>510434.85</v>
      </c>
    </row>
    <row r="30" spans="1:17" x14ac:dyDescent="0.25">
      <c r="A30" s="128"/>
      <c r="B30" s="20" t="s" vm="21">
        <v>44</v>
      </c>
      <c r="C30" s="21">
        <v>431395</v>
      </c>
      <c r="D30" s="21">
        <v>345973</v>
      </c>
      <c r="E30" s="22">
        <v>1.2469036601122052</v>
      </c>
      <c r="F30" s="21">
        <v>440405</v>
      </c>
      <c r="G30" s="21">
        <v>302567</v>
      </c>
      <c r="H30" s="22">
        <v>1.4555619086020617</v>
      </c>
      <c r="I30" s="21">
        <v>871800</v>
      </c>
      <c r="J30" s="21">
        <v>648540</v>
      </c>
      <c r="K30" s="22">
        <v>1.3442501619021185</v>
      </c>
    </row>
    <row r="31" spans="1:17" x14ac:dyDescent="0.25">
      <c r="A31" s="128"/>
      <c r="B31" s="20" t="s" vm="22">
        <v>45</v>
      </c>
      <c r="C31" s="21">
        <v>327539</v>
      </c>
      <c r="D31" s="21">
        <v>263102</v>
      </c>
      <c r="E31" s="22">
        <v>1.2449126194403692</v>
      </c>
      <c r="F31" s="21">
        <v>344244</v>
      </c>
      <c r="G31" s="21">
        <v>241606</v>
      </c>
      <c r="H31" s="22">
        <v>1.4248156088838853</v>
      </c>
      <c r="I31" s="21">
        <v>671783</v>
      </c>
      <c r="J31" s="21">
        <v>504708</v>
      </c>
      <c r="K31" s="22">
        <v>1.33103299333476</v>
      </c>
    </row>
    <row r="32" spans="1:17" x14ac:dyDescent="0.25">
      <c r="A32" s="128"/>
      <c r="B32" s="20" t="s" vm="23">
        <v>46</v>
      </c>
      <c r="C32" s="21">
        <v>194171</v>
      </c>
      <c r="D32" s="21">
        <v>165162</v>
      </c>
      <c r="E32" s="22">
        <v>1.1756396749857716</v>
      </c>
      <c r="F32" s="21">
        <v>138340</v>
      </c>
      <c r="G32" s="21">
        <v>111533</v>
      </c>
      <c r="H32" s="22">
        <v>1.2403503895707997</v>
      </c>
      <c r="I32" s="21">
        <v>332511</v>
      </c>
      <c r="J32" s="21">
        <v>276695</v>
      </c>
      <c r="K32" s="22">
        <v>1.2017239198395344</v>
      </c>
    </row>
    <row r="33" spans="1:14" x14ac:dyDescent="0.25">
      <c r="A33" s="128"/>
      <c r="B33" s="20" t="s" vm="24">
        <v>47</v>
      </c>
      <c r="C33" s="21">
        <v>48754</v>
      </c>
      <c r="D33" s="21">
        <v>42384</v>
      </c>
      <c r="E33" s="22">
        <v>1.150292563231408</v>
      </c>
      <c r="F33" s="21">
        <v>14463</v>
      </c>
      <c r="G33" s="21">
        <v>11729</v>
      </c>
      <c r="H33" s="22">
        <v>1.2330974507630659</v>
      </c>
      <c r="I33" s="21">
        <v>63217</v>
      </c>
      <c r="J33" s="21">
        <v>54113</v>
      </c>
      <c r="K33" s="22">
        <v>1.1682405336980024</v>
      </c>
    </row>
    <row r="34" spans="1:14" x14ac:dyDescent="0.25">
      <c r="A34" s="129"/>
      <c r="B34" s="23" t="s">
        <v>20</v>
      </c>
      <c r="C34" s="24">
        <v>1668385</v>
      </c>
      <c r="D34" s="24">
        <v>1354891</v>
      </c>
      <c r="E34" s="25">
        <v>1.2313794984245965</v>
      </c>
      <c r="F34" s="24">
        <v>1535842</v>
      </c>
      <c r="G34" s="24">
        <v>1110479</v>
      </c>
      <c r="H34" s="25">
        <v>1.3830446140809507</v>
      </c>
      <c r="I34" s="24">
        <v>3204227</v>
      </c>
      <c r="J34" s="24">
        <v>2465370</v>
      </c>
      <c r="K34" s="25">
        <v>1.2996941635535437</v>
      </c>
    </row>
    <row r="35" spans="1:14" x14ac:dyDescent="0.25">
      <c r="A35" s="127" t="s">
        <v>51</v>
      </c>
      <c r="B35" s="11" t="s" vm="25">
        <v>42</v>
      </c>
      <c r="C35" s="12">
        <v>105905</v>
      </c>
      <c r="D35" s="12">
        <v>84644</v>
      </c>
      <c r="E35" s="13">
        <v>1.2511814186475119</v>
      </c>
      <c r="F35" s="12">
        <v>95993</v>
      </c>
      <c r="G35" s="12">
        <v>74116</v>
      </c>
      <c r="H35" s="13">
        <v>1.2951724324032599</v>
      </c>
      <c r="I35" s="12">
        <v>201898</v>
      </c>
      <c r="J35" s="12">
        <v>158760</v>
      </c>
      <c r="K35" s="13">
        <v>1.2717183169564121</v>
      </c>
      <c r="M35" s="105">
        <f>J35</f>
        <v>158760</v>
      </c>
    </row>
    <row r="36" spans="1:14" x14ac:dyDescent="0.25">
      <c r="A36" s="128"/>
      <c r="B36" s="14" t="s" vm="26">
        <v>43</v>
      </c>
      <c r="C36" s="15">
        <v>255261</v>
      </c>
      <c r="D36" s="15">
        <v>202491</v>
      </c>
      <c r="E36" s="16">
        <v>1.2606041750003705</v>
      </c>
      <c r="F36" s="15">
        <v>287918</v>
      </c>
      <c r="G36" s="15">
        <v>187338</v>
      </c>
      <c r="H36" s="16">
        <v>1.5368905400933073</v>
      </c>
      <c r="I36" s="15">
        <v>543179</v>
      </c>
      <c r="J36" s="15">
        <v>389829</v>
      </c>
      <c r="K36" s="16">
        <v>1.3933776091568355</v>
      </c>
      <c r="M36" s="105">
        <f>SUM(J35:J36)</f>
        <v>548589</v>
      </c>
      <c r="N36" s="26"/>
    </row>
    <row r="37" spans="1:14" x14ac:dyDescent="0.25">
      <c r="A37" s="128"/>
      <c r="B37" s="14" t="s" vm="27">
        <v>44</v>
      </c>
      <c r="C37" s="15">
        <v>238834</v>
      </c>
      <c r="D37" s="15">
        <v>184778</v>
      </c>
      <c r="E37" s="16">
        <v>1.2925456493738432</v>
      </c>
      <c r="F37" s="15">
        <v>298662</v>
      </c>
      <c r="G37" s="15">
        <v>168114</v>
      </c>
      <c r="H37" s="16">
        <v>1.7765444876690817</v>
      </c>
      <c r="I37" s="15">
        <v>537496</v>
      </c>
      <c r="J37" s="15">
        <v>352892</v>
      </c>
      <c r="K37" s="16">
        <v>1.5231175543792435</v>
      </c>
    </row>
    <row r="38" spans="1:14" x14ac:dyDescent="0.25">
      <c r="A38" s="128"/>
      <c r="B38" s="14" t="s" vm="28">
        <v>45</v>
      </c>
      <c r="C38" s="15">
        <v>175779</v>
      </c>
      <c r="D38" s="15">
        <v>132509</v>
      </c>
      <c r="E38" s="16">
        <v>1.3265438573983654</v>
      </c>
      <c r="F38" s="15">
        <v>221449</v>
      </c>
      <c r="G38" s="15">
        <v>123849</v>
      </c>
      <c r="H38" s="16">
        <v>1.7880564235480303</v>
      </c>
      <c r="I38" s="15">
        <v>397228</v>
      </c>
      <c r="J38" s="15">
        <v>256358</v>
      </c>
      <c r="K38" s="16">
        <v>1.549504989116782</v>
      </c>
    </row>
    <row r="39" spans="1:14" x14ac:dyDescent="0.25">
      <c r="A39" s="128"/>
      <c r="B39" s="14" t="s" vm="29">
        <v>46</v>
      </c>
      <c r="C39" s="15">
        <v>90814</v>
      </c>
      <c r="D39" s="15">
        <v>71890</v>
      </c>
      <c r="E39" s="16">
        <v>1.2632354986785366</v>
      </c>
      <c r="F39" s="15">
        <v>78419</v>
      </c>
      <c r="G39" s="15">
        <v>53516</v>
      </c>
      <c r="H39" s="16">
        <v>1.4653374691680991</v>
      </c>
      <c r="I39" s="15">
        <v>169233</v>
      </c>
      <c r="J39" s="15">
        <v>125406</v>
      </c>
      <c r="K39" s="16">
        <v>1.3494808860820056</v>
      </c>
    </row>
    <row r="40" spans="1:14" x14ac:dyDescent="0.25">
      <c r="A40" s="128"/>
      <c r="B40" s="14" t="s" vm="30">
        <v>47</v>
      </c>
      <c r="C40" s="15">
        <v>21995</v>
      </c>
      <c r="D40" s="15">
        <v>18246</v>
      </c>
      <c r="E40" s="16">
        <v>1.2054696919872849</v>
      </c>
      <c r="F40" s="15">
        <v>9052</v>
      </c>
      <c r="G40" s="15">
        <v>7004</v>
      </c>
      <c r="H40" s="16">
        <v>1.2924043403769274</v>
      </c>
      <c r="I40" s="15">
        <v>31047</v>
      </c>
      <c r="J40" s="15">
        <v>25250</v>
      </c>
      <c r="K40" s="16">
        <v>1.2295841584158416</v>
      </c>
    </row>
    <row r="41" spans="1:14" x14ac:dyDescent="0.25">
      <c r="A41" s="129"/>
      <c r="B41" s="17" t="s">
        <v>20</v>
      </c>
      <c r="C41" s="18">
        <v>888588</v>
      </c>
      <c r="D41" s="18">
        <v>694558</v>
      </c>
      <c r="E41" s="19">
        <v>1.2793575194584181</v>
      </c>
      <c r="F41" s="18">
        <v>991493</v>
      </c>
      <c r="G41" s="18">
        <v>613937</v>
      </c>
      <c r="H41" s="19">
        <v>1.6149751521735944</v>
      </c>
      <c r="I41" s="18">
        <v>1880081</v>
      </c>
      <c r="J41" s="18">
        <v>1308495</v>
      </c>
      <c r="K41" s="19">
        <v>1.4368270417540763</v>
      </c>
    </row>
    <row r="42" spans="1:14" x14ac:dyDescent="0.25">
      <c r="A42" s="127" t="s">
        <v>52</v>
      </c>
      <c r="B42" s="20" t="s" vm="31">
        <v>42</v>
      </c>
      <c r="C42" s="21">
        <v>142755</v>
      </c>
      <c r="D42" s="21">
        <v>105465</v>
      </c>
      <c r="E42" s="22">
        <v>1.3535770160716825</v>
      </c>
      <c r="F42" s="21">
        <v>125583</v>
      </c>
      <c r="G42" s="21">
        <v>90565</v>
      </c>
      <c r="H42" s="22">
        <v>1.3866615138298459</v>
      </c>
      <c r="I42" s="21">
        <v>268338</v>
      </c>
      <c r="J42" s="21">
        <v>196030</v>
      </c>
      <c r="K42" s="22">
        <v>1.3688619088914962</v>
      </c>
      <c r="M42" s="105">
        <f>J42</f>
        <v>196030</v>
      </c>
    </row>
    <row r="43" spans="1:14" x14ac:dyDescent="0.25">
      <c r="A43" s="128"/>
      <c r="B43" s="20" t="s" vm="32">
        <v>43</v>
      </c>
      <c r="C43" s="21">
        <v>316450</v>
      </c>
      <c r="D43" s="21">
        <v>237435</v>
      </c>
      <c r="E43" s="22">
        <v>1.3327858150651757</v>
      </c>
      <c r="F43" s="21">
        <v>368066</v>
      </c>
      <c r="G43" s="21">
        <v>245209</v>
      </c>
      <c r="H43" s="22">
        <v>1.5010297338189056</v>
      </c>
      <c r="I43" s="21">
        <v>684516</v>
      </c>
      <c r="J43" s="21">
        <v>482644</v>
      </c>
      <c r="K43" s="22">
        <v>1.4182627360953415</v>
      </c>
      <c r="M43" s="105">
        <f>SUM(J42:J43)</f>
        <v>678674</v>
      </c>
      <c r="N43" s="26"/>
    </row>
    <row r="44" spans="1:14" x14ac:dyDescent="0.25">
      <c r="A44" s="128"/>
      <c r="B44" s="20" t="s" vm="33">
        <v>44</v>
      </c>
      <c r="C44" s="21">
        <v>303754</v>
      </c>
      <c r="D44" s="21">
        <v>224954</v>
      </c>
      <c r="E44" s="22">
        <v>1.3502938378512941</v>
      </c>
      <c r="F44" s="21">
        <v>401337</v>
      </c>
      <c r="G44" s="21">
        <v>247695</v>
      </c>
      <c r="H44" s="22">
        <v>1.6202870465693695</v>
      </c>
      <c r="I44" s="21">
        <v>705091</v>
      </c>
      <c r="J44" s="21">
        <v>472649</v>
      </c>
      <c r="K44" s="22">
        <v>1.4917856591254821</v>
      </c>
    </row>
    <row r="45" spans="1:14" x14ac:dyDescent="0.25">
      <c r="A45" s="128"/>
      <c r="B45" s="20" t="s" vm="34">
        <v>45</v>
      </c>
      <c r="C45" s="21">
        <v>223227</v>
      </c>
      <c r="D45" s="21">
        <v>163333</v>
      </c>
      <c r="E45" s="22">
        <v>1.3666987075483827</v>
      </c>
      <c r="F45" s="21">
        <v>289910</v>
      </c>
      <c r="G45" s="21">
        <v>177521</v>
      </c>
      <c r="H45" s="22">
        <v>1.6331025625137308</v>
      </c>
      <c r="I45" s="21">
        <v>513137</v>
      </c>
      <c r="J45" s="21">
        <v>340854</v>
      </c>
      <c r="K45" s="22">
        <v>1.5054451466023575</v>
      </c>
    </row>
    <row r="46" spans="1:14" x14ac:dyDescent="0.25">
      <c r="A46" s="128"/>
      <c r="B46" s="20" t="s" vm="35">
        <v>46</v>
      </c>
      <c r="C46" s="21">
        <v>112361</v>
      </c>
      <c r="D46" s="21">
        <v>86625</v>
      </c>
      <c r="E46" s="22">
        <v>1.2970966810966811</v>
      </c>
      <c r="F46" s="21">
        <v>100182</v>
      </c>
      <c r="G46" s="21">
        <v>71552</v>
      </c>
      <c r="H46" s="22">
        <v>1.4001285778175314</v>
      </c>
      <c r="I46" s="21">
        <v>212543</v>
      </c>
      <c r="J46" s="21">
        <v>158177</v>
      </c>
      <c r="K46" s="22">
        <v>1.3437035725800843</v>
      </c>
    </row>
    <row r="47" spans="1:14" x14ac:dyDescent="0.25">
      <c r="A47" s="128"/>
      <c r="B47" s="20" t="s" vm="36">
        <v>47</v>
      </c>
      <c r="C47" s="21">
        <v>28893</v>
      </c>
      <c r="D47" s="21">
        <v>23234</v>
      </c>
      <c r="E47" s="22">
        <v>1.2435654644056124</v>
      </c>
      <c r="F47" s="21">
        <v>11833</v>
      </c>
      <c r="G47" s="21">
        <v>9108</v>
      </c>
      <c r="H47" s="22">
        <v>1.2991875274483971</v>
      </c>
      <c r="I47" s="21">
        <v>40726</v>
      </c>
      <c r="J47" s="21">
        <v>32342</v>
      </c>
      <c r="K47" s="22">
        <v>1.2592294848803414</v>
      </c>
    </row>
    <row r="48" spans="1:14" x14ac:dyDescent="0.25">
      <c r="A48" s="129"/>
      <c r="B48" s="23" t="s">
        <v>20</v>
      </c>
      <c r="C48" s="24">
        <v>1127440</v>
      </c>
      <c r="D48" s="24">
        <v>841046</v>
      </c>
      <c r="E48" s="25">
        <v>1.3405212081146571</v>
      </c>
      <c r="F48" s="24">
        <v>1296911</v>
      </c>
      <c r="G48" s="24">
        <v>841650</v>
      </c>
      <c r="H48" s="25">
        <v>1.5409148696013781</v>
      </c>
      <c r="I48" s="24">
        <v>2424351</v>
      </c>
      <c r="J48" s="24">
        <v>1682696</v>
      </c>
      <c r="K48" s="25">
        <v>1.4407540042883562</v>
      </c>
    </row>
    <row r="49" spans="1:17" x14ac:dyDescent="0.25">
      <c r="A49" s="127" t="s">
        <v>53</v>
      </c>
      <c r="B49" s="11" t="s" vm="37">
        <v>42</v>
      </c>
      <c r="C49" s="12">
        <v>229731</v>
      </c>
      <c r="D49" s="12">
        <v>184732</v>
      </c>
      <c r="E49" s="13">
        <v>1.2435907151982331</v>
      </c>
      <c r="F49" s="12">
        <v>185673</v>
      </c>
      <c r="G49" s="12">
        <v>152761</v>
      </c>
      <c r="H49" s="13">
        <v>1.2154476600703059</v>
      </c>
      <c r="I49" s="12">
        <v>415404</v>
      </c>
      <c r="J49" s="12">
        <v>337493</v>
      </c>
      <c r="K49" s="13">
        <v>1.2308521954529428</v>
      </c>
      <c r="M49" s="105">
        <f>J49</f>
        <v>337493</v>
      </c>
    </row>
    <row r="50" spans="1:17" x14ac:dyDescent="0.25">
      <c r="A50" s="128"/>
      <c r="B50" s="14" t="s" vm="38">
        <v>43</v>
      </c>
      <c r="C50" s="15">
        <v>353446</v>
      </c>
      <c r="D50" s="15">
        <v>279879</v>
      </c>
      <c r="E50" s="16">
        <v>1.2628528757070019</v>
      </c>
      <c r="F50" s="15">
        <v>317383</v>
      </c>
      <c r="G50" s="15">
        <v>256281</v>
      </c>
      <c r="H50" s="16">
        <v>1.2384179865069982</v>
      </c>
      <c r="I50" s="15">
        <v>670829</v>
      </c>
      <c r="J50" s="15">
        <v>536160</v>
      </c>
      <c r="K50" s="16">
        <v>1.2511731572664877</v>
      </c>
      <c r="M50" s="105">
        <f>SUM(J49:J50)</f>
        <v>873653</v>
      </c>
      <c r="N50" s="26"/>
    </row>
    <row r="51" spans="1:17" x14ac:dyDescent="0.25">
      <c r="A51" s="128"/>
      <c r="B51" s="14" t="s" vm="39">
        <v>44</v>
      </c>
      <c r="C51" s="15">
        <v>313730</v>
      </c>
      <c r="D51" s="15">
        <v>246422</v>
      </c>
      <c r="E51" s="16">
        <v>1.2731411968087265</v>
      </c>
      <c r="F51" s="15">
        <v>291568</v>
      </c>
      <c r="G51" s="15">
        <v>230189</v>
      </c>
      <c r="H51" s="16">
        <v>1.2666461038537897</v>
      </c>
      <c r="I51" s="15">
        <v>605298</v>
      </c>
      <c r="J51" s="15">
        <v>476611</v>
      </c>
      <c r="K51" s="16">
        <v>1.2700042592386664</v>
      </c>
    </row>
    <row r="52" spans="1:17" x14ac:dyDescent="0.25">
      <c r="A52" s="128"/>
      <c r="B52" s="14" t="s" vm="40">
        <v>45</v>
      </c>
      <c r="C52" s="15">
        <v>225794</v>
      </c>
      <c r="D52" s="15">
        <v>177840</v>
      </c>
      <c r="E52" s="16">
        <v>1.2696468735942421</v>
      </c>
      <c r="F52" s="15">
        <v>228042</v>
      </c>
      <c r="G52" s="15">
        <v>180171</v>
      </c>
      <c r="H52" s="16">
        <v>1.2656975872920726</v>
      </c>
      <c r="I52" s="15">
        <v>453836</v>
      </c>
      <c r="J52" s="15">
        <v>358011</v>
      </c>
      <c r="K52" s="16">
        <v>1.2676593735946662</v>
      </c>
    </row>
    <row r="53" spans="1:17" x14ac:dyDescent="0.25">
      <c r="A53" s="128"/>
      <c r="B53" s="14" t="s" vm="41">
        <v>46</v>
      </c>
      <c r="C53" s="15">
        <v>110671</v>
      </c>
      <c r="D53" s="15">
        <v>90640</v>
      </c>
      <c r="E53" s="16">
        <v>1.2209951456310679</v>
      </c>
      <c r="F53" s="15">
        <v>95516</v>
      </c>
      <c r="G53" s="15">
        <v>80793</v>
      </c>
      <c r="H53" s="16">
        <v>1.1822311338853613</v>
      </c>
      <c r="I53" s="15">
        <v>206187</v>
      </c>
      <c r="J53" s="15">
        <v>171433</v>
      </c>
      <c r="K53" s="16">
        <v>1.2027264295672362</v>
      </c>
    </row>
    <row r="54" spans="1:17" x14ac:dyDescent="0.25">
      <c r="A54" s="128"/>
      <c r="B54" s="14" t="s" vm="42">
        <v>47</v>
      </c>
      <c r="C54" s="15">
        <v>28413</v>
      </c>
      <c r="D54" s="15">
        <v>23663</v>
      </c>
      <c r="E54" s="16">
        <v>1.2007353251912267</v>
      </c>
      <c r="F54" s="15">
        <v>13682</v>
      </c>
      <c r="G54" s="15">
        <v>11620</v>
      </c>
      <c r="H54" s="16">
        <v>1.1774526678141135</v>
      </c>
      <c r="I54" s="15">
        <v>42095</v>
      </c>
      <c r="J54" s="15">
        <v>35283</v>
      </c>
      <c r="K54" s="16">
        <v>1.1930674829237877</v>
      </c>
    </row>
    <row r="55" spans="1:17" x14ac:dyDescent="0.25">
      <c r="A55" s="129"/>
      <c r="B55" s="17" t="s">
        <v>20</v>
      </c>
      <c r="C55" s="18">
        <v>1261785</v>
      </c>
      <c r="D55" s="18">
        <v>1003176</v>
      </c>
      <c r="E55" s="19">
        <v>1.257790258140147</v>
      </c>
      <c r="F55" s="18">
        <v>1131864</v>
      </c>
      <c r="G55" s="18">
        <v>911815</v>
      </c>
      <c r="H55" s="19">
        <v>1.241330752400432</v>
      </c>
      <c r="I55" s="18">
        <v>2393649</v>
      </c>
      <c r="J55" s="18">
        <v>1914991</v>
      </c>
      <c r="K55" s="19">
        <v>1.2499531329390059</v>
      </c>
    </row>
    <row r="56" spans="1:17" x14ac:dyDescent="0.25">
      <c r="A56" s="127" t="s">
        <v>54</v>
      </c>
      <c r="B56" s="20" t="s" vm="43">
        <v>42</v>
      </c>
      <c r="C56" s="21">
        <v>211691</v>
      </c>
      <c r="D56" s="21">
        <v>168287</v>
      </c>
      <c r="E56" s="22">
        <v>1.2579165354424287</v>
      </c>
      <c r="F56" s="21">
        <v>160855</v>
      </c>
      <c r="G56" s="21">
        <v>123511</v>
      </c>
      <c r="H56" s="22">
        <v>1.3023536365182049</v>
      </c>
      <c r="I56" s="21">
        <v>372546</v>
      </c>
      <c r="J56" s="21">
        <v>291798</v>
      </c>
      <c r="K56" s="22">
        <v>1.2767256800937634</v>
      </c>
      <c r="M56" s="105">
        <f>J56</f>
        <v>291798</v>
      </c>
      <c r="P56" s="46">
        <f>M35+M42+M49+M56</f>
        <v>984081</v>
      </c>
      <c r="Q56" s="47">
        <f>15%*P56</f>
        <v>147612.15</v>
      </c>
    </row>
    <row r="57" spans="1:17" x14ac:dyDescent="0.25">
      <c r="A57" s="128"/>
      <c r="B57" s="20" t="s" vm="44">
        <v>43</v>
      </c>
      <c r="C57" s="21">
        <v>432948</v>
      </c>
      <c r="D57" s="21">
        <v>344010</v>
      </c>
      <c r="E57" s="22">
        <v>1.2585331821749368</v>
      </c>
      <c r="F57" s="21">
        <v>399621</v>
      </c>
      <c r="G57" s="21">
        <v>279687</v>
      </c>
      <c r="H57" s="22">
        <v>1.4288150682727478</v>
      </c>
      <c r="I57" s="21">
        <v>832569</v>
      </c>
      <c r="J57" s="21">
        <v>623697</v>
      </c>
      <c r="K57" s="22">
        <v>1.3348933857305711</v>
      </c>
      <c r="M57" s="105">
        <f>SUM(J56:J57)</f>
        <v>915495</v>
      </c>
      <c r="N57" s="26"/>
      <c r="P57" s="48">
        <f>M36+M43+M50+M57</f>
        <v>3016411</v>
      </c>
      <c r="Q57" s="49">
        <f>15%*P57</f>
        <v>452461.64999999997</v>
      </c>
    </row>
    <row r="58" spans="1:17" x14ac:dyDescent="0.25">
      <c r="A58" s="128"/>
      <c r="B58" s="20" t="s" vm="45">
        <v>44</v>
      </c>
      <c r="C58" s="21">
        <v>427679</v>
      </c>
      <c r="D58" s="21">
        <v>336819</v>
      </c>
      <c r="E58" s="22">
        <v>1.2697591287902406</v>
      </c>
      <c r="F58" s="21">
        <v>427251</v>
      </c>
      <c r="G58" s="21">
        <v>282657</v>
      </c>
      <c r="H58" s="22">
        <v>1.5115528715015019</v>
      </c>
      <c r="I58" s="21">
        <v>854930</v>
      </c>
      <c r="J58" s="21">
        <v>619476</v>
      </c>
      <c r="K58" s="22">
        <v>1.3800857498918442</v>
      </c>
      <c r="M58"/>
    </row>
    <row r="59" spans="1:17" x14ac:dyDescent="0.25">
      <c r="A59" s="128"/>
      <c r="B59" s="20" t="s" vm="46">
        <v>45</v>
      </c>
      <c r="C59" s="21">
        <v>336519</v>
      </c>
      <c r="D59" s="21">
        <v>266362</v>
      </c>
      <c r="E59" s="22">
        <v>1.263389672701061</v>
      </c>
      <c r="F59" s="21">
        <v>344120</v>
      </c>
      <c r="G59" s="21">
        <v>235658</v>
      </c>
      <c r="H59" s="22">
        <v>1.4602517207139158</v>
      </c>
      <c r="I59" s="21">
        <v>680639</v>
      </c>
      <c r="J59" s="21">
        <v>502020</v>
      </c>
      <c r="K59" s="22">
        <v>1.3558005657145134</v>
      </c>
      <c r="M59"/>
    </row>
    <row r="60" spans="1:17" x14ac:dyDescent="0.25">
      <c r="A60" s="128"/>
      <c r="B60" s="20" t="s" vm="47">
        <v>46</v>
      </c>
      <c r="C60" s="21">
        <v>177658</v>
      </c>
      <c r="D60" s="21">
        <v>147057</v>
      </c>
      <c r="E60" s="22">
        <v>1.2080893803083159</v>
      </c>
      <c r="F60" s="21">
        <v>136515</v>
      </c>
      <c r="G60" s="21">
        <v>106174</v>
      </c>
      <c r="H60" s="22">
        <v>1.2857667602237837</v>
      </c>
      <c r="I60" s="21">
        <v>314173</v>
      </c>
      <c r="J60" s="21">
        <v>253231</v>
      </c>
      <c r="K60" s="22">
        <v>1.2406577393763007</v>
      </c>
    </row>
    <row r="61" spans="1:17" x14ac:dyDescent="0.25">
      <c r="A61" s="128"/>
      <c r="B61" s="20" t="s" vm="48">
        <v>47</v>
      </c>
      <c r="C61" s="21">
        <v>47818</v>
      </c>
      <c r="D61" s="21">
        <v>41250</v>
      </c>
      <c r="E61" s="22">
        <v>1.1592242424242425</v>
      </c>
      <c r="F61" s="21">
        <v>14589</v>
      </c>
      <c r="G61" s="21">
        <v>11667</v>
      </c>
      <c r="H61" s="22">
        <v>1.2504499871432244</v>
      </c>
      <c r="I61" s="21">
        <v>62407</v>
      </c>
      <c r="J61" s="21">
        <v>52917</v>
      </c>
      <c r="K61" s="22">
        <v>1.1793374529924221</v>
      </c>
    </row>
    <row r="62" spans="1:17" x14ac:dyDescent="0.25">
      <c r="A62" s="129"/>
      <c r="B62" s="23" t="s">
        <v>20</v>
      </c>
      <c r="C62" s="24">
        <v>1634313</v>
      </c>
      <c r="D62" s="24">
        <v>1303785</v>
      </c>
      <c r="E62" s="25">
        <v>1.2535141913735777</v>
      </c>
      <c r="F62" s="24">
        <v>1482951</v>
      </c>
      <c r="G62" s="24">
        <v>1039354</v>
      </c>
      <c r="H62" s="25">
        <v>1.4268006858106093</v>
      </c>
      <c r="I62" s="24">
        <v>3117264</v>
      </c>
      <c r="J62" s="24">
        <v>2343139</v>
      </c>
      <c r="K62" s="25">
        <v>1.3303794610563009</v>
      </c>
    </row>
    <row r="63" spans="1:17" x14ac:dyDescent="0.25">
      <c r="A63" s="127" t="s">
        <v>55</v>
      </c>
      <c r="B63" s="11" t="s" vm="49">
        <v>42</v>
      </c>
      <c r="C63" s="12">
        <v>99346</v>
      </c>
      <c r="D63" s="12">
        <v>78808</v>
      </c>
      <c r="E63" s="13">
        <v>1.2606080600954217</v>
      </c>
      <c r="F63" s="12">
        <v>91347</v>
      </c>
      <c r="G63" s="12">
        <v>68898</v>
      </c>
      <c r="H63" s="13">
        <v>1.3258294870678393</v>
      </c>
      <c r="I63" s="12">
        <v>190693</v>
      </c>
      <c r="J63" s="12">
        <v>147706</v>
      </c>
      <c r="K63" s="13">
        <v>1.2910308315166614</v>
      </c>
      <c r="M63" s="105">
        <f>J63</f>
        <v>147706</v>
      </c>
    </row>
    <row r="64" spans="1:17" x14ac:dyDescent="0.25">
      <c r="A64" s="128"/>
      <c r="B64" s="14" t="s" vm="50">
        <v>43</v>
      </c>
      <c r="C64" s="15">
        <v>253496</v>
      </c>
      <c r="D64" s="15">
        <v>198277</v>
      </c>
      <c r="E64" s="16">
        <v>1.278494227772258</v>
      </c>
      <c r="F64" s="15">
        <v>283408</v>
      </c>
      <c r="G64" s="15">
        <v>180165</v>
      </c>
      <c r="H64" s="16">
        <v>1.5730469292037854</v>
      </c>
      <c r="I64" s="15">
        <v>536904</v>
      </c>
      <c r="J64" s="15">
        <v>378442</v>
      </c>
      <c r="K64" s="16">
        <v>1.4187220234540563</v>
      </c>
      <c r="M64" s="105">
        <f>SUM(J63:J64)</f>
        <v>526148</v>
      </c>
      <c r="N64" s="26"/>
    </row>
    <row r="65" spans="1:14" x14ac:dyDescent="0.25">
      <c r="A65" s="128"/>
      <c r="B65" s="14" t="s" vm="51">
        <v>44</v>
      </c>
      <c r="C65" s="15">
        <v>242588</v>
      </c>
      <c r="D65" s="15">
        <v>183394</v>
      </c>
      <c r="E65" s="16">
        <v>1.3227695562559298</v>
      </c>
      <c r="F65" s="15">
        <v>300850</v>
      </c>
      <c r="G65" s="15">
        <v>162439</v>
      </c>
      <c r="H65" s="16">
        <v>1.8520798576696482</v>
      </c>
      <c r="I65" s="15">
        <v>543438</v>
      </c>
      <c r="J65" s="15">
        <v>345833</v>
      </c>
      <c r="K65" s="16">
        <v>1.5713885025431349</v>
      </c>
      <c r="M65"/>
    </row>
    <row r="66" spans="1:14" x14ac:dyDescent="0.25">
      <c r="A66" s="128"/>
      <c r="B66" s="14" t="s" vm="52">
        <v>45</v>
      </c>
      <c r="C66" s="15">
        <v>185991</v>
      </c>
      <c r="D66" s="15">
        <v>137901</v>
      </c>
      <c r="E66" s="16">
        <v>1.3487284356168556</v>
      </c>
      <c r="F66" s="15">
        <v>230740</v>
      </c>
      <c r="G66" s="15">
        <v>126825</v>
      </c>
      <c r="H66" s="16">
        <v>1.8193573822195939</v>
      </c>
      <c r="I66" s="15">
        <v>416731</v>
      </c>
      <c r="J66" s="15">
        <v>264726</v>
      </c>
      <c r="K66" s="16">
        <v>1.5741974721032312</v>
      </c>
    </row>
    <row r="67" spans="1:14" x14ac:dyDescent="0.25">
      <c r="A67" s="128"/>
      <c r="B67" s="14" t="s" vm="53">
        <v>46</v>
      </c>
      <c r="C67" s="15">
        <v>92948</v>
      </c>
      <c r="D67" s="15">
        <v>71175</v>
      </c>
      <c r="E67" s="16">
        <v>1.3059079733052337</v>
      </c>
      <c r="F67" s="15">
        <v>89810</v>
      </c>
      <c r="G67" s="15">
        <v>59559</v>
      </c>
      <c r="H67" s="16">
        <v>1.5079165197535218</v>
      </c>
      <c r="I67" s="15">
        <v>182758</v>
      </c>
      <c r="J67" s="15">
        <v>130734</v>
      </c>
      <c r="K67" s="16">
        <v>1.3979377973595239</v>
      </c>
    </row>
    <row r="68" spans="1:14" x14ac:dyDescent="0.25">
      <c r="A68" s="128"/>
      <c r="B68" s="14" t="s" vm="54">
        <v>47</v>
      </c>
      <c r="C68" s="15">
        <v>23000</v>
      </c>
      <c r="D68" s="15">
        <v>18599</v>
      </c>
      <c r="E68" s="16">
        <v>1.2366256250336038</v>
      </c>
      <c r="F68" s="15">
        <v>9932</v>
      </c>
      <c r="G68" s="15">
        <v>7537</v>
      </c>
      <c r="H68" s="16">
        <v>1.3177656892662863</v>
      </c>
      <c r="I68" s="15">
        <v>32932</v>
      </c>
      <c r="J68" s="15">
        <v>26136</v>
      </c>
      <c r="K68" s="16">
        <v>1.2600244872972146</v>
      </c>
    </row>
    <row r="69" spans="1:14" x14ac:dyDescent="0.25">
      <c r="A69" s="129"/>
      <c r="B69" s="17" t="s">
        <v>20</v>
      </c>
      <c r="C69" s="18">
        <v>897369</v>
      </c>
      <c r="D69" s="18">
        <v>688154</v>
      </c>
      <c r="E69" s="19">
        <v>1.3040235179916124</v>
      </c>
      <c r="F69" s="18">
        <v>1006087</v>
      </c>
      <c r="G69" s="18">
        <v>605423</v>
      </c>
      <c r="H69" s="19">
        <v>1.6617918381032766</v>
      </c>
      <c r="I69" s="18">
        <v>1903456</v>
      </c>
      <c r="J69" s="18">
        <v>1293577</v>
      </c>
      <c r="K69" s="19">
        <v>1.4714671024608508</v>
      </c>
    </row>
    <row r="70" spans="1:14" x14ac:dyDescent="0.25">
      <c r="A70" s="127" t="s">
        <v>56</v>
      </c>
      <c r="B70" s="20" t="s" vm="55">
        <v>42</v>
      </c>
      <c r="C70" s="21">
        <v>137617</v>
      </c>
      <c r="D70" s="21">
        <v>100987</v>
      </c>
      <c r="E70" s="22">
        <v>1.362719954053492</v>
      </c>
      <c r="F70" s="21">
        <v>118142</v>
      </c>
      <c r="G70" s="21">
        <v>85287</v>
      </c>
      <c r="H70" s="22">
        <v>1.3852286983948316</v>
      </c>
      <c r="I70" s="21">
        <v>255759</v>
      </c>
      <c r="J70" s="21">
        <v>186274</v>
      </c>
      <c r="K70" s="22">
        <v>1.3730257577547054</v>
      </c>
      <c r="M70" s="105">
        <f>J70</f>
        <v>186274</v>
      </c>
    </row>
    <row r="71" spans="1:14" x14ac:dyDescent="0.25">
      <c r="A71" s="128"/>
      <c r="B71" s="20" t="s" vm="56">
        <v>43</v>
      </c>
      <c r="C71" s="21">
        <v>314070</v>
      </c>
      <c r="D71" s="21">
        <v>232250</v>
      </c>
      <c r="E71" s="22">
        <v>1.3522927879440259</v>
      </c>
      <c r="F71" s="21">
        <v>362163</v>
      </c>
      <c r="G71" s="21">
        <v>239076</v>
      </c>
      <c r="H71" s="22">
        <v>1.5148446519098528</v>
      </c>
      <c r="I71" s="21">
        <v>676233</v>
      </c>
      <c r="J71" s="21">
        <v>471326</v>
      </c>
      <c r="K71" s="22">
        <v>1.4347458022684936</v>
      </c>
      <c r="M71" s="105">
        <f>SUM(J70:J71)</f>
        <v>657600</v>
      </c>
      <c r="N71" s="26"/>
    </row>
    <row r="72" spans="1:14" x14ac:dyDescent="0.25">
      <c r="A72" s="128"/>
      <c r="B72" s="20" t="s" vm="57">
        <v>44</v>
      </c>
      <c r="C72" s="21">
        <v>306879</v>
      </c>
      <c r="D72" s="21">
        <v>223610</v>
      </c>
      <c r="E72" s="22">
        <v>1.3723849559500916</v>
      </c>
      <c r="F72" s="21">
        <v>400843</v>
      </c>
      <c r="G72" s="21">
        <v>247127</v>
      </c>
      <c r="H72" s="22">
        <v>1.6220121637862315</v>
      </c>
      <c r="I72" s="21">
        <v>707722</v>
      </c>
      <c r="J72" s="21">
        <v>470737</v>
      </c>
      <c r="K72" s="22">
        <v>1.5034339769340417</v>
      </c>
    </row>
    <row r="73" spans="1:14" x14ac:dyDescent="0.25">
      <c r="A73" s="128"/>
      <c r="B73" s="20" t="s" vm="58">
        <v>45</v>
      </c>
      <c r="C73" s="21">
        <v>232935</v>
      </c>
      <c r="D73" s="21">
        <v>168076</v>
      </c>
      <c r="E73" s="22">
        <v>1.3858909064946809</v>
      </c>
      <c r="F73" s="21">
        <v>296769</v>
      </c>
      <c r="G73" s="21">
        <v>182355</v>
      </c>
      <c r="H73" s="22">
        <v>1.6274245290778975</v>
      </c>
      <c r="I73" s="21">
        <v>529704</v>
      </c>
      <c r="J73" s="21">
        <v>350431</v>
      </c>
      <c r="K73" s="22">
        <v>1.5115785989253234</v>
      </c>
    </row>
    <row r="74" spans="1:14" x14ac:dyDescent="0.25">
      <c r="A74" s="128"/>
      <c r="B74" s="20" t="s" vm="59">
        <v>46</v>
      </c>
      <c r="C74" s="21">
        <v>115096</v>
      </c>
      <c r="D74" s="21">
        <v>86762</v>
      </c>
      <c r="E74" s="22">
        <v>1.3265715405361795</v>
      </c>
      <c r="F74" s="21">
        <v>111640</v>
      </c>
      <c r="G74" s="21">
        <v>78769</v>
      </c>
      <c r="H74" s="22">
        <v>1.4173088397719915</v>
      </c>
      <c r="I74" s="21">
        <v>226736</v>
      </c>
      <c r="J74" s="21">
        <v>165531</v>
      </c>
      <c r="K74" s="22">
        <v>1.3697494729083979</v>
      </c>
    </row>
    <row r="75" spans="1:14" x14ac:dyDescent="0.25">
      <c r="A75" s="128"/>
      <c r="B75" s="20" t="s" vm="60">
        <v>47</v>
      </c>
      <c r="C75" s="21">
        <v>28819</v>
      </c>
      <c r="D75" s="21">
        <v>22974</v>
      </c>
      <c r="E75" s="22">
        <v>1.2544180377818404</v>
      </c>
      <c r="F75" s="21">
        <v>12296</v>
      </c>
      <c r="G75" s="21">
        <v>9174</v>
      </c>
      <c r="H75" s="22">
        <v>1.3403095705253978</v>
      </c>
      <c r="I75" s="21">
        <v>41115</v>
      </c>
      <c r="J75" s="21">
        <v>32148</v>
      </c>
      <c r="K75" s="22">
        <v>1.2789287047405749</v>
      </c>
    </row>
    <row r="76" spans="1:14" x14ac:dyDescent="0.25">
      <c r="A76" s="129"/>
      <c r="B76" s="23" t="s">
        <v>20</v>
      </c>
      <c r="C76" s="24">
        <v>1135416</v>
      </c>
      <c r="D76" s="24">
        <v>834659</v>
      </c>
      <c r="E76" s="25">
        <v>1.3603351787975688</v>
      </c>
      <c r="F76" s="24">
        <v>1301853</v>
      </c>
      <c r="G76" s="24">
        <v>841788</v>
      </c>
      <c r="H76" s="25">
        <v>1.5465330938431054</v>
      </c>
      <c r="I76" s="24">
        <v>2437269</v>
      </c>
      <c r="J76" s="24">
        <v>1676447</v>
      </c>
      <c r="K76" s="25">
        <v>1.4538300345910131</v>
      </c>
    </row>
    <row r="77" spans="1:14" x14ac:dyDescent="0.25">
      <c r="A77" s="127" t="s">
        <v>57</v>
      </c>
      <c r="B77" s="11" t="s" vm="61">
        <v>42</v>
      </c>
      <c r="C77" s="12">
        <v>224994</v>
      </c>
      <c r="D77" s="12">
        <v>177487</v>
      </c>
      <c r="E77" s="13">
        <v>1.2676646740324644</v>
      </c>
      <c r="F77" s="12">
        <v>172837</v>
      </c>
      <c r="G77" s="12">
        <v>141070</v>
      </c>
      <c r="H77" s="13">
        <v>1.2251860778336996</v>
      </c>
      <c r="I77" s="12">
        <v>397831</v>
      </c>
      <c r="J77" s="12">
        <v>318557</v>
      </c>
      <c r="K77" s="13">
        <v>1.2488534234061721</v>
      </c>
      <c r="M77" s="105">
        <f>J77</f>
        <v>318557</v>
      </c>
    </row>
    <row r="78" spans="1:14" x14ac:dyDescent="0.25">
      <c r="A78" s="128"/>
      <c r="B78" s="14" t="s" vm="62">
        <v>43</v>
      </c>
      <c r="C78" s="15">
        <v>357376</v>
      </c>
      <c r="D78" s="15">
        <v>276442</v>
      </c>
      <c r="E78" s="16">
        <v>1.2927702736921307</v>
      </c>
      <c r="F78" s="15">
        <v>312400</v>
      </c>
      <c r="G78" s="15">
        <v>249938</v>
      </c>
      <c r="H78" s="16">
        <v>1.2499099776744633</v>
      </c>
      <c r="I78" s="15">
        <v>669776</v>
      </c>
      <c r="J78" s="15">
        <v>526380</v>
      </c>
      <c r="K78" s="16">
        <v>1.2724191648618868</v>
      </c>
      <c r="M78" s="105">
        <f>SUM(J77:J78)</f>
        <v>844937</v>
      </c>
      <c r="N78" s="26"/>
    </row>
    <row r="79" spans="1:14" x14ac:dyDescent="0.25">
      <c r="A79" s="128"/>
      <c r="B79" s="14" t="s" vm="63">
        <v>44</v>
      </c>
      <c r="C79" s="15">
        <v>321656</v>
      </c>
      <c r="D79" s="15">
        <v>247358</v>
      </c>
      <c r="E79" s="16">
        <v>1.3003662707492785</v>
      </c>
      <c r="F79" s="15">
        <v>289952</v>
      </c>
      <c r="G79" s="15">
        <v>227699</v>
      </c>
      <c r="H79" s="16">
        <v>1.2734004101906464</v>
      </c>
      <c r="I79" s="15">
        <v>611608</v>
      </c>
      <c r="J79" s="15">
        <v>475057</v>
      </c>
      <c r="K79" s="16">
        <v>1.2874412965181021</v>
      </c>
    </row>
    <row r="80" spans="1:14" x14ac:dyDescent="0.25">
      <c r="A80" s="128"/>
      <c r="B80" s="14" t="s" vm="64">
        <v>45</v>
      </c>
      <c r="C80" s="15">
        <v>239013</v>
      </c>
      <c r="D80" s="15">
        <v>184590</v>
      </c>
      <c r="E80" s="16">
        <v>1.2948317893710386</v>
      </c>
      <c r="F80" s="15">
        <v>232116</v>
      </c>
      <c r="G80" s="15">
        <v>181779</v>
      </c>
      <c r="H80" s="16">
        <v>1.2769131747891671</v>
      </c>
      <c r="I80" s="15">
        <v>471129</v>
      </c>
      <c r="J80" s="15">
        <v>366369</v>
      </c>
      <c r="K80" s="16">
        <v>1.2859412231930103</v>
      </c>
    </row>
    <row r="81" spans="1:17" x14ac:dyDescent="0.25">
      <c r="A81" s="128"/>
      <c r="B81" s="14" t="s" vm="65">
        <v>46</v>
      </c>
      <c r="C81" s="15">
        <v>123210</v>
      </c>
      <c r="D81" s="15">
        <v>99747</v>
      </c>
      <c r="E81" s="16">
        <v>1.2352251195524677</v>
      </c>
      <c r="F81" s="15">
        <v>106916</v>
      </c>
      <c r="G81" s="15">
        <v>90618</v>
      </c>
      <c r="H81" s="16">
        <v>1.1798538921627051</v>
      </c>
      <c r="I81" s="15">
        <v>230126</v>
      </c>
      <c r="J81" s="15">
        <v>190365</v>
      </c>
      <c r="K81" s="16">
        <v>1.208867176214115</v>
      </c>
    </row>
    <row r="82" spans="1:17" x14ac:dyDescent="0.25">
      <c r="A82" s="128"/>
      <c r="B82" s="14" t="s" vm="66">
        <v>47</v>
      </c>
      <c r="C82" s="15">
        <v>29855</v>
      </c>
      <c r="D82" s="15">
        <v>24456</v>
      </c>
      <c r="E82" s="16">
        <v>1.2207638207392868</v>
      </c>
      <c r="F82" s="15">
        <v>15678</v>
      </c>
      <c r="G82" s="15">
        <v>13324</v>
      </c>
      <c r="H82" s="16">
        <v>1.1766736715700992</v>
      </c>
      <c r="I82" s="15">
        <v>45533</v>
      </c>
      <c r="J82" s="15">
        <v>37780</v>
      </c>
      <c r="K82" s="16">
        <v>1.2052143991529909</v>
      </c>
    </row>
    <row r="83" spans="1:17" x14ac:dyDescent="0.25">
      <c r="A83" s="129"/>
      <c r="B83" s="17" t="s">
        <v>20</v>
      </c>
      <c r="C83" s="18">
        <v>1296104</v>
      </c>
      <c r="D83" s="18">
        <v>1010080</v>
      </c>
      <c r="E83" s="19">
        <v>1.2831696499287186</v>
      </c>
      <c r="F83" s="18">
        <v>1129899</v>
      </c>
      <c r="G83" s="18">
        <v>904428</v>
      </c>
      <c r="H83" s="19">
        <v>1.2492967931112262</v>
      </c>
      <c r="I83" s="18">
        <v>2426003</v>
      </c>
      <c r="J83" s="18">
        <v>1914508</v>
      </c>
      <c r="K83" s="19">
        <v>1.2671678572249372</v>
      </c>
    </row>
    <row r="84" spans="1:17" x14ac:dyDescent="0.25">
      <c r="A84" s="127" t="s">
        <v>58</v>
      </c>
      <c r="B84" s="11" t="s" vm="67">
        <v>42</v>
      </c>
      <c r="C84" s="12">
        <v>205240</v>
      </c>
      <c r="D84" s="12">
        <v>160906</v>
      </c>
      <c r="E84" s="13">
        <v>1.2755273265136167</v>
      </c>
      <c r="F84" s="12">
        <v>155851</v>
      </c>
      <c r="G84" s="12">
        <v>118898</v>
      </c>
      <c r="H84" s="13">
        <v>1.3107958081717102</v>
      </c>
      <c r="I84" s="12">
        <v>361091</v>
      </c>
      <c r="J84" s="12">
        <v>279804</v>
      </c>
      <c r="K84" s="13">
        <v>1.2905140741376107</v>
      </c>
      <c r="M84" s="105">
        <f>J84</f>
        <v>279804</v>
      </c>
      <c r="P84" s="46">
        <f>M63+M70+M77+M84</f>
        <v>932341</v>
      </c>
      <c r="Q84" s="47">
        <f>15%*P84</f>
        <v>139851.15</v>
      </c>
    </row>
    <row r="85" spans="1:17" x14ac:dyDescent="0.25">
      <c r="A85" s="128"/>
      <c r="B85" s="14" t="s" vm="68">
        <v>43</v>
      </c>
      <c r="C85" s="15">
        <v>436645</v>
      </c>
      <c r="D85" s="15">
        <v>343107</v>
      </c>
      <c r="E85" s="16">
        <v>1.2726204944813133</v>
      </c>
      <c r="F85" s="15">
        <v>403731</v>
      </c>
      <c r="G85" s="15">
        <v>281045</v>
      </c>
      <c r="H85" s="16">
        <v>1.4365350744542689</v>
      </c>
      <c r="I85" s="15">
        <v>840376</v>
      </c>
      <c r="J85" s="15">
        <v>624152</v>
      </c>
      <c r="K85" s="16">
        <v>1.346428434099386</v>
      </c>
      <c r="M85" s="105">
        <f>SUM(J84:J85)</f>
        <v>903956</v>
      </c>
      <c r="N85" s="26"/>
      <c r="P85" s="48">
        <f>M64+M71+M78+M85</f>
        <v>2932641</v>
      </c>
      <c r="Q85" s="49">
        <f>15%*P85</f>
        <v>439896.14999999997</v>
      </c>
    </row>
    <row r="86" spans="1:17" x14ac:dyDescent="0.25">
      <c r="A86" s="128"/>
      <c r="B86" s="14" t="s" vm="69">
        <v>44</v>
      </c>
      <c r="C86" s="15">
        <v>440295</v>
      </c>
      <c r="D86" s="15">
        <v>343085</v>
      </c>
      <c r="E86" s="16">
        <v>1.2833408630514305</v>
      </c>
      <c r="F86" s="15">
        <v>444203</v>
      </c>
      <c r="G86" s="15">
        <v>289232</v>
      </c>
      <c r="H86" s="16">
        <v>1.5358017093544283</v>
      </c>
      <c r="I86" s="15">
        <v>884498</v>
      </c>
      <c r="J86" s="15">
        <v>632317</v>
      </c>
      <c r="K86" s="16">
        <v>1.398820528310958</v>
      </c>
      <c r="M86"/>
    </row>
    <row r="87" spans="1:17" x14ac:dyDescent="0.25">
      <c r="A87" s="128"/>
      <c r="B87" s="14" t="s" vm="70">
        <v>45</v>
      </c>
      <c r="C87" s="15">
        <v>359582</v>
      </c>
      <c r="D87" s="15">
        <v>283336</v>
      </c>
      <c r="E87" s="16">
        <v>1.2691009966965017</v>
      </c>
      <c r="F87" s="15">
        <v>358273</v>
      </c>
      <c r="G87" s="15">
        <v>242258</v>
      </c>
      <c r="H87" s="16">
        <v>1.4788902740053993</v>
      </c>
      <c r="I87" s="15">
        <v>717855</v>
      </c>
      <c r="J87" s="15">
        <v>525594</v>
      </c>
      <c r="K87" s="16">
        <v>1.365797554766607</v>
      </c>
      <c r="M87"/>
    </row>
    <row r="88" spans="1:17" x14ac:dyDescent="0.25">
      <c r="A88" s="128"/>
      <c r="B88" s="14" t="s" vm="71">
        <v>46</v>
      </c>
      <c r="C88" s="15">
        <v>204460</v>
      </c>
      <c r="D88" s="15">
        <v>170770</v>
      </c>
      <c r="E88" s="16">
        <v>1.197282895122094</v>
      </c>
      <c r="F88" s="15">
        <v>150945</v>
      </c>
      <c r="G88" s="15">
        <v>117199</v>
      </c>
      <c r="H88" s="16">
        <v>1.2879376103891671</v>
      </c>
      <c r="I88" s="15">
        <v>355405</v>
      </c>
      <c r="J88" s="15">
        <v>287969</v>
      </c>
      <c r="K88" s="16">
        <v>1.2341779844358247</v>
      </c>
    </row>
    <row r="89" spans="1:17" x14ac:dyDescent="0.25">
      <c r="A89" s="128"/>
      <c r="B89" s="14" t="s" vm="72">
        <v>47</v>
      </c>
      <c r="C89" s="15">
        <v>45013</v>
      </c>
      <c r="D89" s="15">
        <v>38208</v>
      </c>
      <c r="E89" s="16">
        <v>1.1781040619765495</v>
      </c>
      <c r="F89" s="15">
        <v>14625</v>
      </c>
      <c r="G89" s="15">
        <v>11567</v>
      </c>
      <c r="H89" s="16">
        <v>1.2643727846459756</v>
      </c>
      <c r="I89" s="15">
        <v>59638</v>
      </c>
      <c r="J89" s="15">
        <v>49775</v>
      </c>
      <c r="K89" s="16">
        <v>1.1981516825715721</v>
      </c>
    </row>
    <row r="90" spans="1:17" x14ac:dyDescent="0.25">
      <c r="A90" s="129"/>
      <c r="B90" s="17" t="s">
        <v>20</v>
      </c>
      <c r="C90" s="18">
        <v>1691235</v>
      </c>
      <c r="D90" s="18">
        <v>1339412</v>
      </c>
      <c r="E90" s="19">
        <v>1.2626697386614425</v>
      </c>
      <c r="F90" s="18">
        <v>1527628</v>
      </c>
      <c r="G90" s="18">
        <v>1060199</v>
      </c>
      <c r="H90" s="19">
        <v>1.4408879842369215</v>
      </c>
      <c r="I90" s="18">
        <v>3218863</v>
      </c>
      <c r="J90" s="18">
        <v>2399611</v>
      </c>
      <c r="K90" s="19">
        <v>1.3414103369254433</v>
      </c>
    </row>
    <row r="91" spans="1:17" x14ac:dyDescent="0.25">
      <c r="A91" s="127" t="s">
        <v>59</v>
      </c>
      <c r="B91" s="11" t="s" vm="67">
        <v>42</v>
      </c>
      <c r="C91" s="12">
        <v>97431</v>
      </c>
      <c r="D91" s="12">
        <v>75962</v>
      </c>
      <c r="E91" s="13">
        <v>1.2826281561833548</v>
      </c>
      <c r="F91" s="12">
        <v>82628</v>
      </c>
      <c r="G91" s="12">
        <v>63695</v>
      </c>
      <c r="H91" s="13">
        <v>1.2972446816861607</v>
      </c>
      <c r="I91" s="12">
        <v>180059</v>
      </c>
      <c r="J91" s="12">
        <v>139657</v>
      </c>
      <c r="K91" s="13">
        <v>1.2892944857758653</v>
      </c>
      <c r="M91" s="105">
        <f>J91</f>
        <v>139657</v>
      </c>
    </row>
    <row r="92" spans="1:17" x14ac:dyDescent="0.25">
      <c r="A92" s="128"/>
      <c r="B92" s="14" t="s" vm="68">
        <v>43</v>
      </c>
      <c r="C92" s="15">
        <v>258305</v>
      </c>
      <c r="D92" s="15">
        <v>198113</v>
      </c>
      <c r="E92" s="16">
        <v>1.3038266040088233</v>
      </c>
      <c r="F92" s="15">
        <v>281852</v>
      </c>
      <c r="G92" s="15">
        <v>181948</v>
      </c>
      <c r="H92" s="16">
        <v>1.5490799569107656</v>
      </c>
      <c r="I92" s="15">
        <v>540157</v>
      </c>
      <c r="J92" s="15">
        <v>380061</v>
      </c>
      <c r="K92" s="16">
        <v>1.4212376434309228</v>
      </c>
      <c r="M92" s="105">
        <f>SUM(J91:J92)</f>
        <v>519718</v>
      </c>
      <c r="N92" s="26"/>
    </row>
    <row r="93" spans="1:17" x14ac:dyDescent="0.25">
      <c r="A93" s="128"/>
      <c r="B93" s="14" t="s" vm="69">
        <v>44</v>
      </c>
      <c r="C93" s="15">
        <v>249975</v>
      </c>
      <c r="D93" s="15">
        <v>184541</v>
      </c>
      <c r="E93" s="16">
        <v>1.3545770316623407</v>
      </c>
      <c r="F93" s="15">
        <v>319383</v>
      </c>
      <c r="G93" s="15">
        <v>166147</v>
      </c>
      <c r="H93" s="16">
        <v>1.922291705537867</v>
      </c>
      <c r="I93" s="15">
        <v>569358</v>
      </c>
      <c r="J93" s="15">
        <v>350688</v>
      </c>
      <c r="K93" s="16">
        <v>1.6235457158499864</v>
      </c>
      <c r="M93"/>
    </row>
    <row r="94" spans="1:17" x14ac:dyDescent="0.25">
      <c r="A94" s="128"/>
      <c r="B94" s="14" t="s" vm="70">
        <v>45</v>
      </c>
      <c r="C94" s="15">
        <v>191703</v>
      </c>
      <c r="D94" s="15">
        <v>139631</v>
      </c>
      <c r="E94" s="16">
        <v>1.3729257829565067</v>
      </c>
      <c r="F94" s="15">
        <v>247519</v>
      </c>
      <c r="G94" s="15">
        <v>130782</v>
      </c>
      <c r="H94" s="16">
        <v>1.8926075453808628</v>
      </c>
      <c r="I94" s="15">
        <v>439222</v>
      </c>
      <c r="J94" s="15">
        <v>270413</v>
      </c>
      <c r="K94" s="16">
        <v>1.6242636263789092</v>
      </c>
    </row>
    <row r="95" spans="1:17" x14ac:dyDescent="0.25">
      <c r="A95" s="128"/>
      <c r="B95" s="14" t="s" vm="71">
        <v>46</v>
      </c>
      <c r="C95" s="15">
        <v>105227</v>
      </c>
      <c r="D95" s="15">
        <v>80333</v>
      </c>
      <c r="E95" s="16">
        <v>1.3098851032576899</v>
      </c>
      <c r="F95" s="15">
        <v>100354</v>
      </c>
      <c r="G95" s="15">
        <v>66800</v>
      </c>
      <c r="H95" s="16">
        <v>1.502305389221557</v>
      </c>
      <c r="I95" s="15">
        <v>205581</v>
      </c>
      <c r="J95" s="15">
        <v>147133</v>
      </c>
      <c r="K95" s="16">
        <v>1.3972460291029205</v>
      </c>
    </row>
    <row r="96" spans="1:17" x14ac:dyDescent="0.25">
      <c r="A96" s="128"/>
      <c r="B96" s="14" t="s" vm="72">
        <v>47</v>
      </c>
      <c r="C96" s="15">
        <v>23849</v>
      </c>
      <c r="D96" s="15">
        <v>18775</v>
      </c>
      <c r="E96" s="16">
        <v>1.2702529960053262</v>
      </c>
      <c r="F96" s="15">
        <v>11060</v>
      </c>
      <c r="G96" s="15">
        <v>8367</v>
      </c>
      <c r="H96" s="16">
        <v>1.3218596868650652</v>
      </c>
      <c r="I96" s="15">
        <v>34909</v>
      </c>
      <c r="J96" s="15">
        <v>27142</v>
      </c>
      <c r="K96" s="16">
        <v>1.2861616682632082</v>
      </c>
    </row>
    <row r="97" spans="1:17" x14ac:dyDescent="0.25">
      <c r="A97" s="129"/>
      <c r="B97" s="17" t="s">
        <v>20</v>
      </c>
      <c r="C97" s="18">
        <v>926490</v>
      </c>
      <c r="D97" s="18">
        <v>697355</v>
      </c>
      <c r="E97" s="19">
        <v>1.3285772669587226</v>
      </c>
      <c r="F97" s="18">
        <v>1042796</v>
      </c>
      <c r="G97" s="18">
        <v>617739</v>
      </c>
      <c r="H97" s="19">
        <v>1.688085097427878</v>
      </c>
      <c r="I97" s="18">
        <v>1969286</v>
      </c>
      <c r="J97" s="18">
        <v>1315094</v>
      </c>
      <c r="K97" s="19">
        <v>1.4974488515649831</v>
      </c>
    </row>
    <row r="98" spans="1:17" x14ac:dyDescent="0.25">
      <c r="A98" s="127" t="s">
        <v>60</v>
      </c>
      <c r="B98" s="11" t="s" vm="67">
        <v>42</v>
      </c>
      <c r="C98" s="12">
        <v>136505</v>
      </c>
      <c r="D98" s="12">
        <v>98822</v>
      </c>
      <c r="E98" s="13">
        <v>1.3813219728400559</v>
      </c>
      <c r="F98" s="12">
        <v>106572</v>
      </c>
      <c r="G98" s="12">
        <v>78752</v>
      </c>
      <c r="H98" s="13">
        <v>1.3532608695652173</v>
      </c>
      <c r="I98" s="12">
        <v>243077</v>
      </c>
      <c r="J98" s="12">
        <v>177574</v>
      </c>
      <c r="K98" s="13">
        <v>1.368877200491063</v>
      </c>
      <c r="M98" s="105">
        <f>J98</f>
        <v>177574</v>
      </c>
    </row>
    <row r="99" spans="1:17" x14ac:dyDescent="0.25">
      <c r="A99" s="128"/>
      <c r="B99" s="14" t="s" vm="68">
        <v>43</v>
      </c>
      <c r="C99" s="15">
        <v>323894</v>
      </c>
      <c r="D99" s="15">
        <v>237508</v>
      </c>
      <c r="E99" s="16">
        <v>1.3637182747528505</v>
      </c>
      <c r="F99" s="15">
        <v>343887</v>
      </c>
      <c r="G99" s="15">
        <v>232220</v>
      </c>
      <c r="H99" s="16">
        <v>1.4808672810266128</v>
      </c>
      <c r="I99" s="15">
        <v>667781</v>
      </c>
      <c r="J99" s="15">
        <v>469728</v>
      </c>
      <c r="K99" s="16">
        <v>1.4216333708018258</v>
      </c>
      <c r="M99" s="105">
        <f>SUM(J98:J99)</f>
        <v>647302</v>
      </c>
      <c r="N99" s="26"/>
    </row>
    <row r="100" spans="1:17" x14ac:dyDescent="0.25">
      <c r="A100" s="128"/>
      <c r="B100" s="14" t="s" vm="69">
        <v>44</v>
      </c>
      <c r="C100" s="15">
        <v>323396</v>
      </c>
      <c r="D100" s="15">
        <v>231965</v>
      </c>
      <c r="E100" s="16">
        <v>1.3941586015131593</v>
      </c>
      <c r="F100" s="15">
        <v>400631</v>
      </c>
      <c r="G100" s="15">
        <v>246145</v>
      </c>
      <c r="H100" s="16">
        <v>1.6276219301631152</v>
      </c>
      <c r="I100" s="15">
        <v>724027</v>
      </c>
      <c r="J100" s="15">
        <v>478110</v>
      </c>
      <c r="K100" s="16">
        <v>1.5143523456945054</v>
      </c>
    </row>
    <row r="101" spans="1:17" x14ac:dyDescent="0.25">
      <c r="A101" s="128"/>
      <c r="B101" s="14" t="s" vm="70">
        <v>45</v>
      </c>
      <c r="C101" s="15">
        <v>252535</v>
      </c>
      <c r="D101" s="15">
        <v>179785</v>
      </c>
      <c r="E101" s="16">
        <v>1.4046499986094503</v>
      </c>
      <c r="F101" s="15">
        <v>308946</v>
      </c>
      <c r="G101" s="15">
        <v>188518</v>
      </c>
      <c r="H101" s="16">
        <v>1.6388143307270393</v>
      </c>
      <c r="I101" s="15">
        <v>561481</v>
      </c>
      <c r="J101" s="15">
        <v>368303</v>
      </c>
      <c r="K101" s="16">
        <v>1.5245083531765964</v>
      </c>
    </row>
    <row r="102" spans="1:17" x14ac:dyDescent="0.25">
      <c r="A102" s="128"/>
      <c r="B102" s="14" t="s" vm="71">
        <v>46</v>
      </c>
      <c r="C102" s="15">
        <v>139078</v>
      </c>
      <c r="D102" s="15">
        <v>104422</v>
      </c>
      <c r="E102" s="16">
        <v>1.331884085729061</v>
      </c>
      <c r="F102" s="15">
        <v>124416</v>
      </c>
      <c r="G102" s="15">
        <v>88028</v>
      </c>
      <c r="H102" s="16">
        <v>1.4133684736674694</v>
      </c>
      <c r="I102" s="15">
        <v>263494</v>
      </c>
      <c r="J102" s="15">
        <v>192450</v>
      </c>
      <c r="K102" s="16">
        <v>1.3691556248376202</v>
      </c>
    </row>
    <row r="103" spans="1:17" x14ac:dyDescent="0.25">
      <c r="A103" s="128"/>
      <c r="B103" s="14" t="s" vm="72">
        <v>47</v>
      </c>
      <c r="C103" s="15">
        <v>30991</v>
      </c>
      <c r="D103" s="15">
        <v>23535</v>
      </c>
      <c r="E103" s="16">
        <v>1.3168047588697684</v>
      </c>
      <c r="F103" s="15">
        <v>13573</v>
      </c>
      <c r="G103" s="15">
        <v>10247</v>
      </c>
      <c r="H103" s="16">
        <v>1.3245828047233337</v>
      </c>
      <c r="I103" s="15">
        <v>44564</v>
      </c>
      <c r="J103" s="15">
        <v>33782</v>
      </c>
      <c r="K103" s="16">
        <v>1.3191640518619383</v>
      </c>
    </row>
    <row r="104" spans="1:17" x14ac:dyDescent="0.25">
      <c r="A104" s="129"/>
      <c r="B104" s="17" t="s">
        <v>20</v>
      </c>
      <c r="C104" s="18">
        <v>1206399</v>
      </c>
      <c r="D104" s="18">
        <v>876037</v>
      </c>
      <c r="E104" s="19">
        <v>1.3771096426292497</v>
      </c>
      <c r="F104" s="18">
        <v>1298025</v>
      </c>
      <c r="G104" s="18">
        <v>843910</v>
      </c>
      <c r="H104" s="19">
        <v>1.5381083290872248</v>
      </c>
      <c r="I104" s="18">
        <v>2504424</v>
      </c>
      <c r="J104" s="18">
        <v>1719947</v>
      </c>
      <c r="K104" s="19">
        <v>1.456105333478299</v>
      </c>
      <c r="P104" s="46">
        <f>(P84+P56+P28)/3</f>
        <v>1028051.6666666666</v>
      </c>
      <c r="Q104" s="47">
        <f>(Q84+Q56+Q28)/3</f>
        <v>154207.75</v>
      </c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P105" s="48">
        <f>(P85+P57+P29)/3</f>
        <v>3117317</v>
      </c>
      <c r="Q105" s="49">
        <f>(Q85+Q57+Q29)/3</f>
        <v>467597.55</v>
      </c>
    </row>
    <row r="106" spans="1:17" ht="15" customHeight="1" x14ac:dyDescent="0.25">
      <c r="A106" s="150" t="s">
        <v>61</v>
      </c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</row>
  </sheetData>
  <sheetProtection password="BE5B" sheet="1" objects="1" scenarios="1" selectLockedCells="1" selectUnlockedCells="1"/>
  <mergeCells count="24">
    <mergeCell ref="A91:A97"/>
    <mergeCell ref="A98:A104"/>
    <mergeCell ref="A106:K106"/>
    <mergeCell ref="A49:A55"/>
    <mergeCell ref="A56:A62"/>
    <mergeCell ref="A63:A69"/>
    <mergeCell ref="A70:A76"/>
    <mergeCell ref="A77:A83"/>
    <mergeCell ref="A84:A90"/>
    <mergeCell ref="A42:A48"/>
    <mergeCell ref="A1:K2"/>
    <mergeCell ref="A4:A6"/>
    <mergeCell ref="B4:B6"/>
    <mergeCell ref="E4:E5"/>
    <mergeCell ref="H4:H5"/>
    <mergeCell ref="K4:K5"/>
    <mergeCell ref="C6:E6"/>
    <mergeCell ref="F6:H6"/>
    <mergeCell ref="I6:K6"/>
    <mergeCell ref="A7:A13"/>
    <mergeCell ref="A14:A20"/>
    <mergeCell ref="A21:A27"/>
    <mergeCell ref="A28:A34"/>
    <mergeCell ref="A35:A41"/>
  </mergeCells>
  <pageMargins left="0.7" right="0.7" top="0.75" bottom="0.75" header="0.3" footer="0.3"/>
  <ignoredErrors>
    <ignoredError sqref="M8:M50 M57 M92:M99 M60:M64 M66:M8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69"/>
  <sheetViews>
    <sheetView tabSelected="1" topLeftCell="A31" workbookViewId="0">
      <selection sqref="A1:XFD1048576"/>
    </sheetView>
  </sheetViews>
  <sheetFormatPr defaultRowHeight="15" x14ac:dyDescent="0.25"/>
  <cols>
    <col min="2" max="7" width="10.7109375" customWidth="1"/>
  </cols>
  <sheetData>
    <row r="1" spans="1:7" x14ac:dyDescent="0.25">
      <c r="A1" s="153" t="s">
        <v>62</v>
      </c>
      <c r="B1" s="153"/>
      <c r="C1" s="153"/>
      <c r="D1" s="153"/>
      <c r="E1" s="153"/>
      <c r="F1" s="153"/>
      <c r="G1" s="153"/>
    </row>
    <row r="2" spans="1:7" x14ac:dyDescent="0.25">
      <c r="A2" s="153"/>
      <c r="B2" s="153"/>
      <c r="C2" s="153"/>
      <c r="D2" s="153"/>
      <c r="E2" s="153"/>
      <c r="F2" s="153"/>
      <c r="G2" s="153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31" t="s">
        <v>32</v>
      </c>
      <c r="B4" s="154" t="s">
        <v>63</v>
      </c>
      <c r="C4" s="154"/>
      <c r="D4" s="154"/>
      <c r="E4" s="154"/>
      <c r="F4" s="154"/>
      <c r="G4" s="154"/>
    </row>
    <row r="5" spans="1:7" ht="40.5" x14ac:dyDescent="0.25">
      <c r="A5" s="132"/>
      <c r="B5" s="42" t="s">
        <v>64</v>
      </c>
      <c r="C5" s="42" t="s" vm="73">
        <v>65</v>
      </c>
      <c r="D5" s="42" t="s" vm="74">
        <v>66</v>
      </c>
      <c r="E5" s="42" t="s" vm="75">
        <v>67</v>
      </c>
      <c r="F5" s="42" t="s">
        <v>68</v>
      </c>
      <c r="G5" s="42" t="s">
        <v>20</v>
      </c>
    </row>
    <row r="6" spans="1:7" x14ac:dyDescent="0.25">
      <c r="A6" s="133"/>
      <c r="B6" s="155" t="s">
        <v>38</v>
      </c>
      <c r="C6" s="155"/>
      <c r="D6" s="155"/>
      <c r="E6" s="155"/>
      <c r="F6" s="155"/>
      <c r="G6" s="155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27" t="s">
        <v>41</v>
      </c>
      <c r="B8" s="28">
        <v>278811</v>
      </c>
      <c r="C8" s="28">
        <v>788706</v>
      </c>
      <c r="D8" s="28">
        <v>43606</v>
      </c>
      <c r="E8" s="28">
        <v>119124</v>
      </c>
      <c r="F8" s="28">
        <v>121816</v>
      </c>
      <c r="G8" s="28">
        <v>1352063</v>
      </c>
    </row>
    <row r="9" spans="1:7" x14ac:dyDescent="0.25">
      <c r="A9" s="27" t="s">
        <v>48</v>
      </c>
      <c r="B9" s="28">
        <v>244580</v>
      </c>
      <c r="C9" s="28">
        <v>866831</v>
      </c>
      <c r="D9" s="28">
        <v>44458</v>
      </c>
      <c r="E9" s="28">
        <v>82653</v>
      </c>
      <c r="F9" s="28">
        <v>164868</v>
      </c>
      <c r="G9" s="28">
        <v>1403390</v>
      </c>
    </row>
    <row r="10" spans="1:7" x14ac:dyDescent="0.25">
      <c r="A10" s="27" t="s">
        <v>49</v>
      </c>
      <c r="B10" s="28">
        <v>218639</v>
      </c>
      <c r="C10" s="28">
        <v>864917</v>
      </c>
      <c r="D10" s="28">
        <v>34790</v>
      </c>
      <c r="E10" s="28">
        <v>65409</v>
      </c>
      <c r="F10" s="28">
        <v>84014</v>
      </c>
      <c r="G10" s="28">
        <v>1267769</v>
      </c>
    </row>
    <row r="11" spans="1:7" x14ac:dyDescent="0.25">
      <c r="A11" s="27" t="s">
        <v>50</v>
      </c>
      <c r="B11" s="28">
        <v>207638</v>
      </c>
      <c r="C11" s="28">
        <v>714284</v>
      </c>
      <c r="D11" s="28">
        <v>31746</v>
      </c>
      <c r="E11" s="28">
        <v>67757</v>
      </c>
      <c r="F11" s="28">
        <v>70774</v>
      </c>
      <c r="G11" s="28">
        <v>1092199</v>
      </c>
    </row>
    <row r="12" spans="1:7" x14ac:dyDescent="0.25">
      <c r="A12" s="27"/>
      <c r="B12" s="28"/>
      <c r="C12" s="28"/>
      <c r="D12" s="28"/>
      <c r="E12" s="28"/>
      <c r="F12" s="28"/>
      <c r="G12" s="28"/>
    </row>
    <row r="13" spans="1:7" x14ac:dyDescent="0.25">
      <c r="A13" s="27" t="s">
        <v>51</v>
      </c>
      <c r="B13" s="28">
        <v>247184</v>
      </c>
      <c r="C13" s="28">
        <v>736114</v>
      </c>
      <c r="D13" s="28">
        <v>33122</v>
      </c>
      <c r="E13" s="28">
        <v>89052</v>
      </c>
      <c r="F13" s="28">
        <v>71767</v>
      </c>
      <c r="G13" s="28">
        <v>1177239</v>
      </c>
    </row>
    <row r="14" spans="1:7" x14ac:dyDescent="0.25">
      <c r="A14" s="27" t="s">
        <v>52</v>
      </c>
      <c r="B14" s="28">
        <v>223309</v>
      </c>
      <c r="C14" s="28">
        <v>870593</v>
      </c>
      <c r="D14" s="28">
        <v>38560</v>
      </c>
      <c r="E14" s="28">
        <v>65077</v>
      </c>
      <c r="F14" s="28">
        <v>90005</v>
      </c>
      <c r="G14" s="28">
        <v>1287544</v>
      </c>
    </row>
    <row r="15" spans="1:7" x14ac:dyDescent="0.25">
      <c r="A15" s="27" t="s">
        <v>53</v>
      </c>
      <c r="B15" s="28">
        <v>192339</v>
      </c>
      <c r="C15" s="28">
        <v>877395</v>
      </c>
      <c r="D15" s="28">
        <v>32894</v>
      </c>
      <c r="E15" s="28">
        <v>63167</v>
      </c>
      <c r="F15" s="28">
        <v>70981</v>
      </c>
      <c r="G15" s="28">
        <v>1236776</v>
      </c>
    </row>
    <row r="16" spans="1:7" x14ac:dyDescent="0.25">
      <c r="A16" s="27" t="s">
        <v>54</v>
      </c>
      <c r="B16" s="28">
        <v>195166</v>
      </c>
      <c r="C16" s="28">
        <v>733874</v>
      </c>
      <c r="D16" s="28">
        <v>30605</v>
      </c>
      <c r="E16" s="28">
        <v>69344</v>
      </c>
      <c r="F16" s="28">
        <v>77162</v>
      </c>
      <c r="G16" s="28">
        <v>1106151</v>
      </c>
    </row>
    <row r="17" spans="1:7" x14ac:dyDescent="0.25">
      <c r="A17" s="27"/>
      <c r="B17" s="28"/>
      <c r="C17" s="28"/>
      <c r="D17" s="28"/>
      <c r="E17" s="28"/>
      <c r="F17" s="28"/>
      <c r="G17" s="28"/>
    </row>
    <row r="18" spans="1:7" x14ac:dyDescent="0.25">
      <c r="A18" s="27" t="s">
        <v>55</v>
      </c>
      <c r="B18" s="28">
        <v>237509</v>
      </c>
      <c r="C18" s="28">
        <v>807345</v>
      </c>
      <c r="D18" s="28">
        <v>34235</v>
      </c>
      <c r="E18" s="28">
        <v>86035</v>
      </c>
      <c r="F18" s="28">
        <v>68419</v>
      </c>
      <c r="G18" s="28">
        <v>1233543</v>
      </c>
    </row>
    <row r="19" spans="1:7" x14ac:dyDescent="0.25">
      <c r="A19" s="27" t="s">
        <v>56</v>
      </c>
      <c r="B19" s="28">
        <v>230457</v>
      </c>
      <c r="C19" s="28">
        <v>924912</v>
      </c>
      <c r="D19" s="28">
        <v>45553</v>
      </c>
      <c r="E19" s="28">
        <v>65628</v>
      </c>
      <c r="F19" s="28">
        <v>87369</v>
      </c>
      <c r="G19" s="28">
        <v>1353919</v>
      </c>
    </row>
    <row r="20" spans="1:7" x14ac:dyDescent="0.25">
      <c r="A20" s="27" t="s">
        <v>57</v>
      </c>
      <c r="B20" s="28">
        <v>207349</v>
      </c>
      <c r="C20" s="28">
        <v>930531</v>
      </c>
      <c r="D20" s="28">
        <v>34599</v>
      </c>
      <c r="E20" s="28">
        <v>65347</v>
      </c>
      <c r="F20" s="28">
        <v>70765</v>
      </c>
      <c r="G20" s="28">
        <v>1308591</v>
      </c>
    </row>
    <row r="21" spans="1:7" x14ac:dyDescent="0.25">
      <c r="A21" s="27" t="s">
        <v>58</v>
      </c>
      <c r="B21" s="28">
        <v>196722</v>
      </c>
      <c r="C21" s="28">
        <v>737195</v>
      </c>
      <c r="D21" s="28">
        <v>29592</v>
      </c>
      <c r="E21" s="28">
        <v>71150</v>
      </c>
      <c r="F21" s="28">
        <v>74047</v>
      </c>
      <c r="G21" s="28">
        <v>1108706</v>
      </c>
    </row>
    <row r="22" spans="1:7" x14ac:dyDescent="0.25">
      <c r="A22" s="27"/>
      <c r="B22" s="28"/>
      <c r="C22" s="28"/>
      <c r="D22" s="28"/>
      <c r="E22" s="28"/>
      <c r="F22" s="28"/>
      <c r="G22" s="28"/>
    </row>
    <row r="23" spans="1:7" x14ac:dyDescent="0.25">
      <c r="A23" s="27" t="s">
        <v>59</v>
      </c>
      <c r="B23" s="28">
        <v>310832</v>
      </c>
      <c r="C23" s="28">
        <v>818856</v>
      </c>
      <c r="D23" s="28">
        <v>28886</v>
      </c>
      <c r="E23" s="28">
        <v>72513</v>
      </c>
      <c r="F23" s="28">
        <v>69579</v>
      </c>
      <c r="G23" s="28">
        <v>1300666</v>
      </c>
    </row>
    <row r="24" spans="1:7" x14ac:dyDescent="0.25">
      <c r="A24" s="27" t="s">
        <v>60</v>
      </c>
      <c r="B24" s="28">
        <v>317613</v>
      </c>
      <c r="C24" s="28">
        <v>963049</v>
      </c>
      <c r="D24" s="28">
        <v>35602</v>
      </c>
      <c r="E24" s="28">
        <v>47059</v>
      </c>
      <c r="F24" s="28">
        <v>84350</v>
      </c>
      <c r="G24" s="28">
        <v>1447673</v>
      </c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56" t="s">
        <v>39</v>
      </c>
      <c r="B26" s="156"/>
      <c r="C26" s="156"/>
      <c r="D26" s="156"/>
      <c r="E26" s="156"/>
      <c r="F26" s="156"/>
      <c r="G26" s="156"/>
    </row>
    <row r="27" spans="1:7" x14ac:dyDescent="0.25">
      <c r="A27" s="29"/>
      <c r="B27" s="29"/>
      <c r="C27" s="29"/>
      <c r="D27" s="29"/>
      <c r="E27" s="29"/>
      <c r="F27" s="29"/>
      <c r="G27" s="29"/>
    </row>
    <row r="28" spans="1:7" x14ac:dyDescent="0.25">
      <c r="A28" s="27" t="s">
        <v>41</v>
      </c>
      <c r="B28" s="28">
        <v>242846</v>
      </c>
      <c r="C28" s="28">
        <v>815544</v>
      </c>
      <c r="D28" s="28">
        <v>34609</v>
      </c>
      <c r="E28" s="28">
        <v>153706</v>
      </c>
      <c r="F28" s="28">
        <v>118507</v>
      </c>
      <c r="G28" s="28">
        <v>1365212</v>
      </c>
    </row>
    <row r="29" spans="1:7" x14ac:dyDescent="0.25">
      <c r="A29" s="27" t="s">
        <v>48</v>
      </c>
      <c r="B29" s="28">
        <v>191708</v>
      </c>
      <c r="C29" s="28">
        <v>874431</v>
      </c>
      <c r="D29" s="28">
        <v>36666</v>
      </c>
      <c r="E29" s="28">
        <v>113996</v>
      </c>
      <c r="F29" s="28">
        <v>168928</v>
      </c>
      <c r="G29" s="28">
        <v>1385729</v>
      </c>
    </row>
    <row r="30" spans="1:7" x14ac:dyDescent="0.25">
      <c r="A30" s="27" t="s">
        <v>49</v>
      </c>
      <c r="B30" s="28">
        <v>222296</v>
      </c>
      <c r="C30" s="28">
        <v>801933</v>
      </c>
      <c r="D30" s="28">
        <v>27993</v>
      </c>
      <c r="E30" s="28">
        <v>93131</v>
      </c>
      <c r="F30" s="28">
        <v>76989</v>
      </c>
      <c r="G30" s="28">
        <v>1222342</v>
      </c>
    </row>
    <row r="31" spans="1:7" x14ac:dyDescent="0.25">
      <c r="A31" s="27" t="s">
        <v>50</v>
      </c>
      <c r="B31" s="28">
        <v>200631</v>
      </c>
      <c r="C31" s="28">
        <v>811086</v>
      </c>
      <c r="D31" s="28">
        <v>27018</v>
      </c>
      <c r="E31" s="28">
        <v>100185</v>
      </c>
      <c r="F31" s="28">
        <v>63774</v>
      </c>
      <c r="G31" s="28">
        <v>1202694</v>
      </c>
    </row>
    <row r="32" spans="1:7" x14ac:dyDescent="0.25">
      <c r="A32" s="27"/>
      <c r="B32" s="28"/>
      <c r="C32" s="28"/>
      <c r="D32" s="28"/>
      <c r="E32" s="28"/>
      <c r="F32" s="28"/>
      <c r="G32" s="28"/>
    </row>
    <row r="33" spans="1:7" x14ac:dyDescent="0.25">
      <c r="A33" s="27" t="s">
        <v>51</v>
      </c>
      <c r="B33" s="28">
        <v>214929</v>
      </c>
      <c r="C33" s="28">
        <v>806480</v>
      </c>
      <c r="D33" s="28">
        <v>27238</v>
      </c>
      <c r="E33" s="28">
        <v>112468</v>
      </c>
      <c r="F33" s="28">
        <v>65075</v>
      </c>
      <c r="G33" s="28">
        <v>1226190</v>
      </c>
    </row>
    <row r="34" spans="1:7" x14ac:dyDescent="0.25">
      <c r="A34" s="27" t="s">
        <v>52</v>
      </c>
      <c r="B34" s="28">
        <v>177059</v>
      </c>
      <c r="C34" s="28">
        <v>909823</v>
      </c>
      <c r="D34" s="28">
        <v>32308</v>
      </c>
      <c r="E34" s="28">
        <v>88511</v>
      </c>
      <c r="F34" s="28">
        <v>80001</v>
      </c>
      <c r="G34" s="28">
        <v>1287702</v>
      </c>
    </row>
    <row r="35" spans="1:7" x14ac:dyDescent="0.25">
      <c r="A35" s="27" t="s">
        <v>53</v>
      </c>
      <c r="B35" s="28">
        <v>184610</v>
      </c>
      <c r="C35" s="28">
        <v>821231</v>
      </c>
      <c r="D35" s="28">
        <v>25446</v>
      </c>
      <c r="E35" s="28">
        <v>90513</v>
      </c>
      <c r="F35" s="28">
        <v>59272</v>
      </c>
      <c r="G35" s="28">
        <v>1181072</v>
      </c>
    </row>
    <row r="36" spans="1:7" x14ac:dyDescent="0.25">
      <c r="A36" s="27" t="s">
        <v>54</v>
      </c>
      <c r="B36" s="28">
        <v>178975</v>
      </c>
      <c r="C36" s="28">
        <v>819103</v>
      </c>
      <c r="D36" s="28">
        <v>23946</v>
      </c>
      <c r="E36" s="28">
        <v>100103</v>
      </c>
      <c r="F36" s="28">
        <v>63939</v>
      </c>
      <c r="G36" s="28">
        <v>1186066</v>
      </c>
    </row>
    <row r="37" spans="1:7" x14ac:dyDescent="0.25">
      <c r="A37" s="27"/>
      <c r="B37" s="28"/>
      <c r="C37" s="28"/>
      <c r="D37" s="28"/>
      <c r="E37" s="28"/>
      <c r="F37" s="28"/>
      <c r="G37" s="28"/>
    </row>
    <row r="38" spans="1:7" x14ac:dyDescent="0.25">
      <c r="A38" s="27" t="s">
        <v>55</v>
      </c>
      <c r="B38" s="28">
        <v>207471</v>
      </c>
      <c r="C38" s="28">
        <v>848224</v>
      </c>
      <c r="D38" s="28">
        <v>24681</v>
      </c>
      <c r="E38" s="28">
        <v>112437</v>
      </c>
      <c r="F38" s="28">
        <v>58742</v>
      </c>
      <c r="G38" s="28">
        <v>1251555</v>
      </c>
    </row>
    <row r="39" spans="1:7" x14ac:dyDescent="0.25">
      <c r="A39" s="27" t="s">
        <v>56</v>
      </c>
      <c r="B39" s="28">
        <v>178335</v>
      </c>
      <c r="C39" s="28">
        <v>936795</v>
      </c>
      <c r="D39" s="28">
        <v>37080</v>
      </c>
      <c r="E39" s="28">
        <v>88944</v>
      </c>
      <c r="F39" s="28">
        <v>78551</v>
      </c>
      <c r="G39" s="28">
        <v>1319705</v>
      </c>
    </row>
    <row r="40" spans="1:7" x14ac:dyDescent="0.25">
      <c r="A40" s="27" t="s">
        <v>57</v>
      </c>
      <c r="B40" s="28">
        <v>199050</v>
      </c>
      <c r="C40" s="28">
        <v>813958</v>
      </c>
      <c r="D40" s="28">
        <v>26105</v>
      </c>
      <c r="E40" s="28">
        <v>91509</v>
      </c>
      <c r="F40" s="28">
        <v>58763</v>
      </c>
      <c r="G40" s="28">
        <v>1189385</v>
      </c>
    </row>
    <row r="41" spans="1:7" x14ac:dyDescent="0.25">
      <c r="A41" s="27" t="s">
        <v>58</v>
      </c>
      <c r="B41" s="28">
        <v>169677</v>
      </c>
      <c r="C41" s="28">
        <v>858777</v>
      </c>
      <c r="D41" s="28">
        <v>23234</v>
      </c>
      <c r="E41" s="28">
        <v>104253</v>
      </c>
      <c r="F41" s="28">
        <v>66080</v>
      </c>
      <c r="G41" s="28">
        <v>1222021</v>
      </c>
    </row>
    <row r="42" spans="1:7" x14ac:dyDescent="0.25">
      <c r="A42" s="27"/>
      <c r="B42" s="28"/>
      <c r="C42" s="28"/>
      <c r="D42" s="28"/>
      <c r="E42" s="28"/>
      <c r="F42" s="28"/>
      <c r="G42" s="28"/>
    </row>
    <row r="43" spans="1:7" x14ac:dyDescent="0.25">
      <c r="A43" s="27" t="s">
        <v>59</v>
      </c>
      <c r="B43" s="28">
        <v>243492</v>
      </c>
      <c r="C43" s="28">
        <v>861308</v>
      </c>
      <c r="D43" s="28">
        <v>21542</v>
      </c>
      <c r="E43" s="28">
        <v>96925</v>
      </c>
      <c r="F43" s="28">
        <v>60922</v>
      </c>
      <c r="G43" s="28">
        <v>1284189</v>
      </c>
    </row>
    <row r="44" spans="1:7" x14ac:dyDescent="0.25">
      <c r="A44" s="27" t="s">
        <v>60</v>
      </c>
      <c r="B44" s="28">
        <v>232502</v>
      </c>
      <c r="C44" s="28">
        <v>921345</v>
      </c>
      <c r="D44" s="28">
        <v>28895</v>
      </c>
      <c r="E44" s="28">
        <v>69394</v>
      </c>
      <c r="F44" s="28">
        <v>75330</v>
      </c>
      <c r="G44" s="28">
        <v>1327466</v>
      </c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56" t="s">
        <v>40</v>
      </c>
      <c r="B46" s="156"/>
      <c r="C46" s="156"/>
      <c r="D46" s="156"/>
      <c r="E46" s="156"/>
      <c r="F46" s="156"/>
      <c r="G46" s="156"/>
    </row>
    <row r="47" spans="1:7" x14ac:dyDescent="0.25">
      <c r="A47" s="29"/>
      <c r="B47" s="29"/>
      <c r="C47" s="29"/>
      <c r="D47" s="29"/>
      <c r="E47" s="29"/>
      <c r="F47" s="29"/>
      <c r="G47" s="29"/>
    </row>
    <row r="48" spans="1:7" x14ac:dyDescent="0.25">
      <c r="A48" s="27" t="s">
        <v>41</v>
      </c>
      <c r="B48" s="21">
        <v>521657</v>
      </c>
      <c r="C48" s="21">
        <v>1604250</v>
      </c>
      <c r="D48" s="21">
        <v>78215</v>
      </c>
      <c r="E48" s="21">
        <v>272830</v>
      </c>
      <c r="F48" s="21">
        <v>240323</v>
      </c>
      <c r="G48" s="21">
        <v>2717275</v>
      </c>
    </row>
    <row r="49" spans="1:18" x14ac:dyDescent="0.25">
      <c r="A49" s="27" t="s">
        <v>48</v>
      </c>
      <c r="B49" s="21">
        <v>436288</v>
      </c>
      <c r="C49" s="21">
        <v>1741262</v>
      </c>
      <c r="D49" s="21">
        <v>81124</v>
      </c>
      <c r="E49" s="21">
        <v>196649</v>
      </c>
      <c r="F49" s="21">
        <v>333796</v>
      </c>
      <c r="G49" s="21">
        <v>2789119</v>
      </c>
    </row>
    <row r="50" spans="1:18" x14ac:dyDescent="0.25">
      <c r="A50" s="27" t="s">
        <v>49</v>
      </c>
      <c r="B50" s="21">
        <v>440935</v>
      </c>
      <c r="C50" s="21">
        <v>1666850</v>
      </c>
      <c r="D50" s="21">
        <v>62783</v>
      </c>
      <c r="E50" s="21">
        <v>158540</v>
      </c>
      <c r="F50" s="21">
        <v>161003</v>
      </c>
      <c r="G50" s="21">
        <v>2490111</v>
      </c>
      <c r="J50" s="151" t="s">
        <v>104</v>
      </c>
      <c r="K50" s="151"/>
      <c r="L50" s="151"/>
      <c r="P50" s="151" t="s">
        <v>105</v>
      </c>
      <c r="Q50" s="151"/>
      <c r="R50" s="151"/>
    </row>
    <row r="51" spans="1:18" x14ac:dyDescent="0.25">
      <c r="A51" s="27" t="s">
        <v>50</v>
      </c>
      <c r="B51" s="21">
        <v>408269</v>
      </c>
      <c r="C51" s="21">
        <v>1525370</v>
      </c>
      <c r="D51" s="21">
        <v>58764</v>
      </c>
      <c r="E51" s="21">
        <v>167942</v>
      </c>
      <c r="F51" s="21">
        <v>134548</v>
      </c>
      <c r="G51" s="21">
        <v>2294893</v>
      </c>
      <c r="J51" s="151"/>
      <c r="K51" s="151"/>
      <c r="L51" s="151"/>
      <c r="P51" s="151"/>
      <c r="Q51" s="151"/>
      <c r="R51" s="151"/>
    </row>
    <row r="52" spans="1:18" x14ac:dyDescent="0.25">
      <c r="A52" s="27"/>
      <c r="B52" s="21">
        <f>SUM(B48:B51)</f>
        <v>1807149</v>
      </c>
      <c r="C52" s="21">
        <f>SUM(C48:C51)</f>
        <v>6537732</v>
      </c>
      <c r="D52" s="21"/>
      <c r="E52" s="21"/>
      <c r="F52" s="21"/>
      <c r="G52" s="21">
        <f>SUM(G48:G51)</f>
        <v>10291398</v>
      </c>
      <c r="K52" s="32">
        <f>B52/G52</f>
        <v>0.175598009133453</v>
      </c>
      <c r="Q52" s="32">
        <f>(B52+C52)/G52</f>
        <v>0.81085980738476926</v>
      </c>
    </row>
    <row r="53" spans="1:18" x14ac:dyDescent="0.25">
      <c r="A53" s="27" t="s">
        <v>51</v>
      </c>
      <c r="B53" s="21">
        <v>462113</v>
      </c>
      <c r="C53" s="21">
        <v>1542594</v>
      </c>
      <c r="D53" s="21">
        <v>60360</v>
      </c>
      <c r="E53" s="21">
        <v>201520</v>
      </c>
      <c r="F53" s="21">
        <v>136842</v>
      </c>
      <c r="G53" s="21">
        <v>2403429</v>
      </c>
    </row>
    <row r="54" spans="1:18" x14ac:dyDescent="0.25">
      <c r="A54" s="27" t="s">
        <v>52</v>
      </c>
      <c r="B54" s="21">
        <v>400368</v>
      </c>
      <c r="C54" s="21">
        <v>1780416</v>
      </c>
      <c r="D54" s="21">
        <v>70868</v>
      </c>
      <c r="E54" s="21">
        <v>153588</v>
      </c>
      <c r="F54" s="21">
        <v>170006</v>
      </c>
      <c r="G54" s="21">
        <v>2575246</v>
      </c>
    </row>
    <row r="55" spans="1:18" x14ac:dyDescent="0.25">
      <c r="A55" s="27" t="s">
        <v>53</v>
      </c>
      <c r="B55" s="21">
        <v>376949</v>
      </c>
      <c r="C55" s="21">
        <v>1698626</v>
      </c>
      <c r="D55" s="21">
        <v>58340</v>
      </c>
      <c r="E55" s="21">
        <v>153680</v>
      </c>
      <c r="F55" s="21">
        <v>130253</v>
      </c>
      <c r="G55" s="21">
        <v>2417848</v>
      </c>
    </row>
    <row r="56" spans="1:18" x14ac:dyDescent="0.25">
      <c r="A56" s="27" t="s">
        <v>54</v>
      </c>
      <c r="B56" s="21">
        <v>374141</v>
      </c>
      <c r="C56" s="21">
        <v>1552977</v>
      </c>
      <c r="D56" s="21">
        <v>54551</v>
      </c>
      <c r="E56" s="21">
        <v>169447</v>
      </c>
      <c r="F56" s="21">
        <v>141101</v>
      </c>
      <c r="G56" s="21">
        <v>2292217</v>
      </c>
    </row>
    <row r="57" spans="1:18" x14ac:dyDescent="0.25">
      <c r="A57" s="27"/>
      <c r="B57" s="21">
        <f>SUM(B53:B56)</f>
        <v>1613571</v>
      </c>
      <c r="C57" s="21">
        <f>SUM(C53:C56)</f>
        <v>6574613</v>
      </c>
      <c r="D57" s="21"/>
      <c r="E57" s="21"/>
      <c r="F57" s="21"/>
      <c r="G57" s="21">
        <f>SUM(G53:G56)</f>
        <v>9688740</v>
      </c>
      <c r="K57" s="32">
        <f>B57/G57</f>
        <v>0.1665408505130698</v>
      </c>
      <c r="Q57" s="32">
        <f>(B57+C57)/G57</f>
        <v>0.84512372093791355</v>
      </c>
    </row>
    <row r="58" spans="1:18" x14ac:dyDescent="0.25">
      <c r="A58" s="27" t="s">
        <v>55</v>
      </c>
      <c r="B58" s="21">
        <v>444980</v>
      </c>
      <c r="C58" s="21">
        <v>1655569</v>
      </c>
      <c r="D58" s="21">
        <v>58916</v>
      </c>
      <c r="E58" s="21">
        <v>198472</v>
      </c>
      <c r="F58" s="21">
        <v>127161</v>
      </c>
      <c r="G58" s="21">
        <v>2485098</v>
      </c>
    </row>
    <row r="59" spans="1:18" x14ac:dyDescent="0.25">
      <c r="A59" s="27" t="s">
        <v>56</v>
      </c>
      <c r="B59" s="21">
        <v>408792</v>
      </c>
      <c r="C59" s="21">
        <v>1861707</v>
      </c>
      <c r="D59" s="21">
        <v>82633</v>
      </c>
      <c r="E59" s="21">
        <v>154572</v>
      </c>
      <c r="F59" s="21">
        <v>165920</v>
      </c>
      <c r="G59" s="21">
        <v>2673624</v>
      </c>
    </row>
    <row r="60" spans="1:18" x14ac:dyDescent="0.25">
      <c r="A60" s="27" t="s">
        <v>57</v>
      </c>
      <c r="B60" s="21">
        <v>406399</v>
      </c>
      <c r="C60" s="21">
        <v>1744489</v>
      </c>
      <c r="D60" s="21">
        <v>60704</v>
      </c>
      <c r="E60" s="21">
        <v>156856</v>
      </c>
      <c r="F60" s="21">
        <v>129528</v>
      </c>
      <c r="G60" s="21">
        <v>2497976</v>
      </c>
    </row>
    <row r="61" spans="1:18" x14ac:dyDescent="0.25">
      <c r="A61" s="27" t="s">
        <v>58</v>
      </c>
      <c r="B61" s="21">
        <v>366399</v>
      </c>
      <c r="C61" s="21">
        <v>1595972</v>
      </c>
      <c r="D61" s="21">
        <v>52826</v>
      </c>
      <c r="E61" s="21">
        <v>175403</v>
      </c>
      <c r="F61" s="21">
        <v>140127</v>
      </c>
      <c r="G61" s="21">
        <v>2330727</v>
      </c>
    </row>
    <row r="62" spans="1:18" x14ac:dyDescent="0.25">
      <c r="A62" s="27"/>
      <c r="B62" s="21">
        <f>SUM(B58:B61)</f>
        <v>1626570</v>
      </c>
      <c r="C62" s="21">
        <f>SUM(C58:C61)</f>
        <v>6857737</v>
      </c>
      <c r="D62" s="21"/>
      <c r="E62" s="21"/>
      <c r="F62" s="21"/>
      <c r="G62" s="21">
        <f>SUM(G58:G61)</f>
        <v>9987425</v>
      </c>
      <c r="K62" s="32">
        <f>B62/G62</f>
        <v>0.1628617987118802</v>
      </c>
      <c r="Q62" s="32">
        <f>(B62+C62)/G62</f>
        <v>0.84949894492324096</v>
      </c>
    </row>
    <row r="63" spans="1:18" x14ac:dyDescent="0.25">
      <c r="A63" s="27" t="s">
        <v>59</v>
      </c>
      <c r="B63" s="21">
        <v>554324</v>
      </c>
      <c r="C63" s="21">
        <v>1680164</v>
      </c>
      <c r="D63" s="21">
        <v>50428</v>
      </c>
      <c r="E63" s="21">
        <v>169438</v>
      </c>
      <c r="F63" s="21">
        <v>130501</v>
      </c>
      <c r="G63" s="21">
        <v>2584855</v>
      </c>
    </row>
    <row r="64" spans="1:18" x14ac:dyDescent="0.25">
      <c r="A64" s="27" t="s">
        <v>60</v>
      </c>
      <c r="B64" s="21">
        <v>550115</v>
      </c>
      <c r="C64" s="21">
        <v>1884394</v>
      </c>
      <c r="D64" s="21">
        <v>64497</v>
      </c>
      <c r="E64" s="21">
        <v>116453</v>
      </c>
      <c r="F64" s="21">
        <v>159680</v>
      </c>
      <c r="G64" s="21">
        <v>2775139</v>
      </c>
    </row>
    <row r="65" spans="1:7" x14ac:dyDescent="0.25">
      <c r="A65" s="30"/>
      <c r="B65" s="31"/>
      <c r="C65" s="31"/>
      <c r="D65" s="31"/>
      <c r="E65" s="31"/>
      <c r="F65" s="31"/>
      <c r="G65" s="3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52" t="s">
        <v>69</v>
      </c>
      <c r="B67" s="152"/>
      <c r="C67" s="152"/>
      <c r="D67" s="152"/>
      <c r="E67" s="152"/>
      <c r="F67" s="152"/>
      <c r="G67" s="152"/>
    </row>
    <row r="68" spans="1:7" x14ac:dyDescent="0.25">
      <c r="A68" s="152"/>
      <c r="B68" s="152"/>
      <c r="C68" s="152"/>
      <c r="D68" s="152"/>
      <c r="E68" s="152"/>
      <c r="F68" s="152"/>
      <c r="G68" s="152"/>
    </row>
    <row r="69" spans="1:7" x14ac:dyDescent="0.25">
      <c r="A69" s="152"/>
      <c r="B69" s="152"/>
      <c r="C69" s="152"/>
      <c r="D69" s="152"/>
      <c r="E69" s="152"/>
      <c r="F69" s="152"/>
      <c r="G69" s="152"/>
    </row>
  </sheetData>
  <sheetProtection password="BE5B" sheet="1" objects="1" scenarios="1" selectLockedCells="1" selectUnlockedCells="1"/>
  <mergeCells count="9">
    <mergeCell ref="J50:L51"/>
    <mergeCell ref="P50:R51"/>
    <mergeCell ref="A67:G69"/>
    <mergeCell ref="A1:G2"/>
    <mergeCell ref="A4:A6"/>
    <mergeCell ref="B4:G4"/>
    <mergeCell ref="B6:G6"/>
    <mergeCell ref="A26:G26"/>
    <mergeCell ref="A46:G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2016</vt:lpstr>
      <vt:lpstr>con_flussi_low</vt:lpstr>
      <vt:lpstr>con_flussi_high</vt:lpstr>
      <vt:lpstr>attivazioni per età</vt:lpstr>
      <vt:lpstr>cessazioni per età</vt:lpstr>
      <vt:lpstr>attivazioni per tipologia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utente_locale</dc:creator>
  <cp:lastModifiedBy>Administrator</cp:lastModifiedBy>
  <dcterms:created xsi:type="dcterms:W3CDTF">2015-11-03T16:34:34Z</dcterms:created>
  <dcterms:modified xsi:type="dcterms:W3CDTF">2015-11-23T13:20:59Z</dcterms:modified>
</cp:coreProperties>
</file>