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0" yWindow="0" windowWidth="38400" windowHeight="21080" tabRatio="665" activeTab="1"/>
  </bookViews>
  <sheets>
    <sheet name="SpesaSanitariaCorrente" sheetId="1" r:id="rId1"/>
    <sheet name="Pil" sheetId="3" r:id="rId2"/>
    <sheet name="Profilo" sheetId="6" r:id="rId3"/>
    <sheet name="Sovrapposizione2" sheetId="8" state="hidden" r:id="rId4"/>
    <sheet name="appoggio" sheetId="10" state="hidden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" i="1"/>
  <c r="AC22" i="1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B32" i="3"/>
  <c r="C32" i="3"/>
  <c r="D32" i="3"/>
  <c r="E32" i="3"/>
  <c r="F32" i="3"/>
  <c r="B33" i="3"/>
  <c r="C33" i="3"/>
  <c r="D33" i="3"/>
  <c r="E33" i="3"/>
  <c r="F33" i="3"/>
  <c r="B34" i="3"/>
  <c r="C34" i="3"/>
  <c r="D34" i="3"/>
  <c r="E34" i="3"/>
  <c r="F34" i="3"/>
  <c r="B35" i="3"/>
  <c r="C35" i="3"/>
  <c r="D35" i="3"/>
  <c r="E35" i="3"/>
  <c r="F35" i="3"/>
  <c r="B36" i="3"/>
  <c r="C36" i="3"/>
  <c r="D36" i="3"/>
  <c r="E36" i="3"/>
  <c r="F36" i="3"/>
  <c r="B37" i="3"/>
  <c r="C37" i="3"/>
  <c r="D37" i="3"/>
  <c r="E37" i="3"/>
  <c r="F37" i="3"/>
  <c r="B38" i="3"/>
  <c r="C38" i="3"/>
  <c r="D38" i="3"/>
  <c r="E38" i="3"/>
  <c r="F38" i="3"/>
  <c r="B39" i="3"/>
  <c r="C39" i="3"/>
  <c r="D39" i="3"/>
  <c r="E39" i="3"/>
  <c r="F39" i="3"/>
  <c r="B40" i="3"/>
  <c r="C40" i="3"/>
  <c r="D40" i="3"/>
  <c r="E40" i="3"/>
  <c r="F40" i="3"/>
  <c r="B41" i="3"/>
  <c r="C41" i="3"/>
  <c r="D41" i="3"/>
  <c r="E41" i="3"/>
  <c r="F41" i="3"/>
  <c r="B42" i="3"/>
  <c r="C42" i="3"/>
  <c r="D42" i="3"/>
  <c r="E42" i="3"/>
  <c r="F42" i="3"/>
  <c r="B43" i="3"/>
  <c r="C43" i="3"/>
  <c r="D43" i="3"/>
  <c r="E43" i="3"/>
  <c r="F43" i="3"/>
  <c r="B44" i="3"/>
  <c r="C44" i="3"/>
  <c r="D44" i="3"/>
  <c r="E44" i="3"/>
  <c r="F44" i="3"/>
  <c r="B45" i="3"/>
  <c r="C45" i="3"/>
  <c r="D45" i="3"/>
  <c r="E45" i="3"/>
  <c r="F45" i="3"/>
  <c r="B46" i="3"/>
  <c r="C46" i="3"/>
  <c r="D46" i="3"/>
  <c r="E46" i="3"/>
  <c r="F46" i="3"/>
  <c r="B47" i="3"/>
  <c r="C47" i="3"/>
  <c r="D47" i="3"/>
  <c r="E47" i="3"/>
  <c r="F47" i="3"/>
  <c r="B48" i="3"/>
  <c r="C48" i="3"/>
  <c r="D48" i="3"/>
  <c r="E48" i="3"/>
  <c r="F48" i="3"/>
  <c r="B49" i="3"/>
  <c r="C49" i="3"/>
  <c r="D49" i="3"/>
  <c r="E49" i="3"/>
  <c r="F49" i="3"/>
  <c r="B50" i="3"/>
  <c r="C50" i="3"/>
  <c r="D50" i="3"/>
  <c r="E50" i="3"/>
  <c r="F50" i="3"/>
  <c r="B51" i="3"/>
  <c r="C51" i="3"/>
  <c r="D51" i="3"/>
  <c r="E51" i="3"/>
  <c r="F51" i="3"/>
  <c r="B52" i="3"/>
  <c r="C52" i="3"/>
  <c r="D52" i="3"/>
  <c r="E52" i="3"/>
  <c r="F52" i="3"/>
  <c r="X171" i="6"/>
  <c r="X172" i="6"/>
  <c r="X173" i="6"/>
  <c r="X174" i="6"/>
  <c r="X175" i="6"/>
  <c r="X170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56" i="6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2" i="3"/>
  <c r="D59" i="8"/>
  <c r="I148" i="6"/>
  <c r="I134" i="6"/>
  <c r="M134" i="6"/>
  <c r="I135" i="6"/>
  <c r="M135" i="6"/>
  <c r="I136" i="6"/>
  <c r="M136" i="6"/>
  <c r="I137" i="6"/>
  <c r="M137" i="6"/>
  <c r="I138" i="6"/>
  <c r="M138" i="6"/>
  <c r="I139" i="6"/>
  <c r="M139" i="6"/>
  <c r="I140" i="6"/>
  <c r="M140" i="6"/>
  <c r="I141" i="6"/>
  <c r="M141" i="6"/>
  <c r="I142" i="6"/>
  <c r="M142" i="6"/>
  <c r="I143" i="6"/>
  <c r="M143" i="6"/>
  <c r="I144" i="6"/>
  <c r="M144" i="6"/>
  <c r="I145" i="6"/>
  <c r="M145" i="6"/>
  <c r="M146" i="6"/>
  <c r="I147" i="6"/>
  <c r="M147" i="6"/>
  <c r="M148" i="6"/>
  <c r="I149" i="6"/>
  <c r="M149" i="6"/>
  <c r="I150" i="6"/>
  <c r="M150" i="6"/>
  <c r="I151" i="6"/>
  <c r="M151" i="6"/>
  <c r="M152" i="6"/>
  <c r="T146" i="6"/>
  <c r="T148" i="6"/>
  <c r="I127" i="6"/>
  <c r="I113" i="6"/>
  <c r="M113" i="6"/>
  <c r="I114" i="6"/>
  <c r="M114" i="6"/>
  <c r="I115" i="6"/>
  <c r="M115" i="6"/>
  <c r="I116" i="6"/>
  <c r="M116" i="6"/>
  <c r="I117" i="6"/>
  <c r="M117" i="6"/>
  <c r="I118" i="6"/>
  <c r="M118" i="6"/>
  <c r="I119" i="6"/>
  <c r="M119" i="6"/>
  <c r="I120" i="6"/>
  <c r="M120" i="6"/>
  <c r="I121" i="6"/>
  <c r="M121" i="6"/>
  <c r="I122" i="6"/>
  <c r="M122" i="6"/>
  <c r="I123" i="6"/>
  <c r="M123" i="6"/>
  <c r="I124" i="6"/>
  <c r="M124" i="6"/>
  <c r="M125" i="6"/>
  <c r="I126" i="6"/>
  <c r="M126" i="6"/>
  <c r="M127" i="6"/>
  <c r="I128" i="6"/>
  <c r="M128" i="6"/>
  <c r="I129" i="6"/>
  <c r="M129" i="6"/>
  <c r="I130" i="6"/>
  <c r="M130" i="6"/>
  <c r="M131" i="6"/>
  <c r="T125" i="6"/>
  <c r="T127" i="6"/>
  <c r="T170" i="6"/>
  <c r="T168" i="6"/>
  <c r="W170" i="6"/>
  <c r="T149" i="6"/>
  <c r="T128" i="6"/>
  <c r="T171" i="6"/>
  <c r="W171" i="6"/>
  <c r="T150" i="6"/>
  <c r="T129" i="6"/>
  <c r="T172" i="6"/>
  <c r="W172" i="6"/>
  <c r="T151" i="6"/>
  <c r="T130" i="6"/>
  <c r="T173" i="6"/>
  <c r="W173" i="6"/>
  <c r="T147" i="6"/>
  <c r="T126" i="6"/>
  <c r="T169" i="6"/>
  <c r="W169" i="6"/>
  <c r="T135" i="6"/>
  <c r="T114" i="6"/>
  <c r="T157" i="6"/>
  <c r="W157" i="6"/>
  <c r="T136" i="6"/>
  <c r="T115" i="6"/>
  <c r="T158" i="6"/>
  <c r="W158" i="6"/>
  <c r="T137" i="6"/>
  <c r="T116" i="6"/>
  <c r="T159" i="6"/>
  <c r="W159" i="6"/>
  <c r="T138" i="6"/>
  <c r="T117" i="6"/>
  <c r="T160" i="6"/>
  <c r="W160" i="6"/>
  <c r="T139" i="6"/>
  <c r="T118" i="6"/>
  <c r="T161" i="6"/>
  <c r="W161" i="6"/>
  <c r="T140" i="6"/>
  <c r="T119" i="6"/>
  <c r="T162" i="6"/>
  <c r="W162" i="6"/>
  <c r="T141" i="6"/>
  <c r="T120" i="6"/>
  <c r="T163" i="6"/>
  <c r="W163" i="6"/>
  <c r="T142" i="6"/>
  <c r="T121" i="6"/>
  <c r="T164" i="6"/>
  <c r="W164" i="6"/>
  <c r="T143" i="6"/>
  <c r="T122" i="6"/>
  <c r="T165" i="6"/>
  <c r="W165" i="6"/>
  <c r="T144" i="6"/>
  <c r="T123" i="6"/>
  <c r="T166" i="6"/>
  <c r="W166" i="6"/>
  <c r="T145" i="6"/>
  <c r="T124" i="6"/>
  <c r="T167" i="6"/>
  <c r="W167" i="6"/>
  <c r="T134" i="6"/>
  <c r="T113" i="6"/>
  <c r="T156" i="6"/>
  <c r="W156" i="6"/>
  <c r="E59" i="8"/>
  <c r="E73" i="8"/>
  <c r="E74" i="8"/>
  <c r="E75" i="8"/>
  <c r="E76" i="8"/>
  <c r="E72" i="8"/>
  <c r="E60" i="8"/>
  <c r="E61" i="8"/>
  <c r="E62" i="8"/>
  <c r="E63" i="8"/>
  <c r="E64" i="8"/>
  <c r="E65" i="8"/>
  <c r="E66" i="8"/>
  <c r="E67" i="8"/>
  <c r="E68" i="8"/>
  <c r="E69" i="8"/>
  <c r="E70" i="8"/>
  <c r="D72" i="8"/>
  <c r="D73" i="8"/>
  <c r="D74" i="8"/>
  <c r="D75" i="8"/>
  <c r="D76" i="8"/>
  <c r="D71" i="8"/>
  <c r="D60" i="8"/>
  <c r="D61" i="8"/>
  <c r="D62" i="8"/>
  <c r="D63" i="8"/>
  <c r="D64" i="8"/>
  <c r="D65" i="8"/>
  <c r="D66" i="8"/>
  <c r="D67" i="8"/>
  <c r="D68" i="8"/>
  <c r="D69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Z117" i="6"/>
  <c r="Z119" i="6"/>
  <c r="Z120" i="6"/>
  <c r="Z114" i="6"/>
  <c r="D131" i="6"/>
</calcChain>
</file>

<file path=xl/sharedStrings.xml><?xml version="1.0" encoding="utf-8"?>
<sst xmlns="http://schemas.openxmlformats.org/spreadsheetml/2006/main" count="284" uniqueCount="93">
  <si>
    <t>Piemonte</t>
  </si>
  <si>
    <t>Valle d'Aosta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</si>
  <si>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</si>
  <si>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</si>
  <si>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</si>
  <si>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</si>
  <si>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</si>
  <si>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</si>
  <si>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</si>
  <si>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</si>
  <si>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</si>
  <si>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</si>
  <si>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</si>
  <si>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</si>
  <si>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</si>
  <si>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</si>
  <si>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</si>
  <si>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</si>
  <si>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</si>
  <si>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</si>
  <si>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</si>
  <si>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</si>
  <si>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</si>
  <si>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</si>
  <si>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</si>
  <si>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</si>
  <si>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</si>
  <si>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</si>
  <si>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</si>
  <si>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</si>
  <si>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</si>
  <si>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</si>
  <si>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</si>
  <si>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</si>
  <si>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</si>
  <si>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</si>
  <si>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</si>
  <si>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</si>
  <si>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</si>
  <si>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ACUTA</t>
  </si>
  <si>
    <t>POP-2010</t>
  </si>
  <si>
    <t>TOT</t>
  </si>
  <si>
    <t>wPOP-2010</t>
  </si>
  <si>
    <t>ACUTA-2010</t>
  </si>
  <si>
    <t xml:space="preserve">PROFILO </t>
  </si>
  <si>
    <t>LTC</t>
  </si>
  <si>
    <t>LTC-2010</t>
  </si>
  <si>
    <t>TOT-2010</t>
  </si>
  <si>
    <t>ACUTA/TOT</t>
  </si>
  <si>
    <t>SPESA CORR 2010</t>
  </si>
  <si>
    <t>%Pil</t>
  </si>
  <si>
    <t>alfa(i)</t>
  </si>
  <si>
    <t>alfa(i)ribasati</t>
  </si>
  <si>
    <t>ribasati</t>
  </si>
  <si>
    <t>pesi=</t>
  </si>
  <si>
    <t>a=</t>
  </si>
  <si>
    <t>A</t>
  </si>
  <si>
    <t>a = A / Sommatoria alfa(i)*Pop(i)</t>
  </si>
  <si>
    <t>totale</t>
  </si>
  <si>
    <t>profilo nazionale per l'anno 2010</t>
  </si>
  <si>
    <t>Euro/mln</t>
  </si>
  <si>
    <t>TOTALE</t>
  </si>
  <si>
    <t>LTA</t>
  </si>
  <si>
    <t>ACUTA Euro</t>
  </si>
  <si>
    <t>LTC Euro</t>
  </si>
  <si>
    <t>HfA +release Nov 2013 + release Ottobre 2014</t>
  </si>
  <si>
    <t>985 342.3</t>
  </si>
  <si>
    <t>1 043 466.7</t>
  </si>
  <si>
    <t>1 090 273.4</t>
  </si>
  <si>
    <t>1 135 930.9</t>
  </si>
  <si>
    <t>1 172 365.3</t>
  </si>
  <si>
    <t>1 239 758.8</t>
  </si>
  <si>
    <t>1 299 411.8</t>
  </si>
  <si>
    <t>1 346 360.2</t>
  </si>
  <si>
    <t>1 391 312.8</t>
  </si>
  <si>
    <t>1 449 016.0</t>
  </si>
  <si>
    <t>1 490 409.4</t>
  </si>
  <si>
    <t>1 549 188.0</t>
  </si>
  <si>
    <t>1 610 304.9</t>
  </si>
  <si>
    <t>1 632 933.4</t>
  </si>
  <si>
    <t>1 573 655.1</t>
  </si>
  <si>
    <t>1 605 694.4</t>
  </si>
  <si>
    <t>1 638 857.3</t>
  </si>
  <si>
    <t>1 615 131.2</t>
  </si>
  <si>
    <t>1 609 462.2</t>
  </si>
  <si>
    <t>1 616 047.6</t>
  </si>
  <si>
    <t>fonte: HfA</t>
  </si>
  <si>
    <t>fonte: database Istata, release Nov. 2013</t>
  </si>
  <si>
    <t>fonte: database Istat, release Ott. 2014</t>
  </si>
  <si>
    <t>discontinuità nella serie</t>
  </si>
  <si>
    <t>Pil release Marzo 2015 ==&gt;</t>
  </si>
  <si>
    <t>HfA +release Nov 2013 + release Ottobre 2014+Rgs</t>
  </si>
  <si>
    <t>stima su 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</si>
</sst>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000"/>
    <numFmt numFmtId="167" formatCode="_-* #,##0.000_-;\-* #,##0.000_-;_-* &quot;-&quot;??_-;_-@_-"/>
    <numFmt numFmtId="168" formatCode="0.00000"/>
    <numFmt numFmtId="169" formatCode="0.0000000"/>
    <numFmt numFmtId="170" formatCode="_-* #,##0.0000_-;\-* #,##0.0000_-;_-* &quot;-&quot;??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scheme val="minor"/>
    </font>
    <font>
      <sz val="10"/>
      <color theme="1"/>
      <name val="Calibri"/>
      <scheme val="minor"/>
    </font>
    <font>
      <b/>
      <sz val="14"/>
      <color rgb="FF00B050"/>
      <name val="Calibri"/>
      <scheme val="minor"/>
    </font>
    <font>
      <b/>
      <i/>
      <sz val="11"/>
      <color rgb="FF00B050"/>
      <name val="Calibri"/>
      <scheme val="minor"/>
    </font>
    <font>
      <b/>
      <sz val="11"/>
      <color rgb="FF00B050"/>
      <name val="Calibri"/>
      <scheme val="minor"/>
    </font>
    <font>
      <b/>
      <sz val="16"/>
      <color theme="1"/>
      <name val="Calibri"/>
      <scheme val="minor"/>
    </font>
    <font>
      <b/>
      <sz val="16"/>
      <color theme="0"/>
      <name val="Calibri"/>
      <scheme val="minor"/>
    </font>
    <font>
      <sz val="11"/>
      <color theme="0"/>
      <name val="Calibri"/>
      <scheme val="minor"/>
    </font>
    <font>
      <b/>
      <sz val="11"/>
      <color rgb="FFC00000"/>
      <name val="Calibri"/>
      <scheme val="minor"/>
    </font>
    <font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6"/>
      <color theme="0"/>
      <name val="Calibri"/>
      <scheme val="minor"/>
    </font>
    <font>
      <sz val="14"/>
      <color theme="0"/>
      <name val="Calibri"/>
      <scheme val="minor"/>
    </font>
    <font>
      <sz val="14"/>
      <color rgb="FFFF0000"/>
      <name val="Calibri"/>
      <scheme val="minor"/>
    </font>
    <font>
      <sz val="8"/>
      <color rgb="FFFF0000"/>
      <name val="Calibri"/>
      <scheme val="minor"/>
    </font>
    <font>
      <sz val="9"/>
      <color theme="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660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38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2">
    <xf numFmtId="0" fontId="0" fillId="0" borderId="0" xfId="0"/>
    <xf numFmtId="0" fontId="3" fillId="6" borderId="1" xfId="0" applyFont="1" applyFill="1" applyBorder="1" applyAlignment="1">
      <alignment horizontal="center"/>
    </xf>
    <xf numFmtId="164" fontId="0" fillId="3" borderId="0" xfId="1" applyNumberFormat="1" applyFont="1" applyFill="1"/>
    <xf numFmtId="0" fontId="4" fillId="6" borderId="1" xfId="0" applyFont="1" applyFill="1" applyBorder="1" applyAlignment="1">
      <alignment horizontal="center"/>
    </xf>
    <xf numFmtId="167" fontId="0" fillId="3" borderId="0" xfId="1" applyNumberFormat="1" applyFont="1" applyFill="1"/>
    <xf numFmtId="168" fontId="0" fillId="3" borderId="0" xfId="1" applyNumberFormat="1" applyFont="1" applyFill="1"/>
    <xf numFmtId="43" fontId="0" fillId="3" borderId="0" xfId="1" applyNumberFormat="1" applyFont="1" applyFill="1"/>
    <xf numFmtId="167" fontId="0" fillId="4" borderId="0" xfId="1" applyNumberFormat="1" applyFont="1" applyFill="1"/>
    <xf numFmtId="168" fontId="0" fillId="4" borderId="0" xfId="0" applyNumberFormat="1" applyFill="1"/>
    <xf numFmtId="43" fontId="10" fillId="3" borderId="0" xfId="0" applyNumberFormat="1" applyFont="1" applyFill="1"/>
    <xf numFmtId="10" fontId="1" fillId="3" borderId="0" xfId="2" applyNumberFormat="1" applyFont="1" applyFill="1"/>
    <xf numFmtId="165" fontId="1" fillId="3" borderId="0" xfId="1" applyNumberFormat="1" applyFont="1" applyFill="1" applyAlignment="1">
      <alignment vertical="center" wrapText="1"/>
    </xf>
    <xf numFmtId="43" fontId="1" fillId="3" borderId="0" xfId="0" applyNumberFormat="1" applyFont="1" applyFill="1"/>
    <xf numFmtId="0" fontId="0" fillId="3" borderId="0" xfId="0" applyFont="1" applyFill="1"/>
    <xf numFmtId="0" fontId="0" fillId="0" borderId="0" xfId="0" applyFont="1"/>
    <xf numFmtId="0" fontId="12" fillId="3" borderId="0" xfId="0" applyFont="1" applyFill="1" applyAlignment="1">
      <alignment horizontal="center"/>
    </xf>
    <xf numFmtId="0" fontId="13" fillId="3" borderId="0" xfId="0" applyFont="1" applyFill="1"/>
    <xf numFmtId="0" fontId="0" fillId="9" borderId="0" xfId="0" applyFont="1" applyFill="1"/>
    <xf numFmtId="0" fontId="0" fillId="3" borderId="0" xfId="0" applyFont="1" applyFill="1" applyAlignment="1">
      <alignment horizontal="right"/>
    </xf>
    <xf numFmtId="0" fontId="14" fillId="6" borderId="1" xfId="0" applyFont="1" applyFill="1" applyBorder="1" applyAlignment="1">
      <alignment horizontal="center"/>
    </xf>
    <xf numFmtId="0" fontId="8" fillId="3" borderId="0" xfId="0" applyFont="1" applyFill="1"/>
    <xf numFmtId="0" fontId="16" fillId="3" borderId="0" xfId="0" applyFont="1" applyFill="1"/>
    <xf numFmtId="0" fontId="12" fillId="3" borderId="0" xfId="0" applyFont="1" applyFill="1" applyAlignment="1">
      <alignment horizontal="right"/>
    </xf>
    <xf numFmtId="0" fontId="14" fillId="5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169" fontId="1" fillId="4" borderId="8" xfId="0" applyNumberFormat="1" applyFont="1" applyFill="1" applyBorder="1"/>
    <xf numFmtId="0" fontId="17" fillId="3" borderId="0" xfId="0" applyFont="1" applyFill="1"/>
    <xf numFmtId="43" fontId="18" fillId="3" borderId="0" xfId="0" applyNumberFormat="1" applyFont="1" applyFill="1"/>
    <xf numFmtId="43" fontId="18" fillId="4" borderId="0" xfId="0" applyNumberFormat="1" applyFont="1" applyFill="1"/>
    <xf numFmtId="170" fontId="0" fillId="3" borderId="0" xfId="1" applyNumberFormat="1" applyFont="1" applyFill="1"/>
    <xf numFmtId="170" fontId="0" fillId="4" borderId="0" xfId="1" applyNumberFormat="1" applyFont="1" applyFill="1"/>
    <xf numFmtId="0" fontId="19" fillId="0" borderId="0" xfId="0" applyFont="1" applyAlignment="1">
      <alignment horizontal="center"/>
    </xf>
    <xf numFmtId="166" fontId="18" fillId="3" borderId="0" xfId="0" applyNumberFormat="1" applyFont="1" applyFill="1"/>
    <xf numFmtId="166" fontId="18" fillId="7" borderId="0" xfId="0" applyNumberFormat="1" applyFont="1" applyFill="1"/>
    <xf numFmtId="0" fontId="0" fillId="11" borderId="0" xfId="0" applyFont="1" applyFill="1"/>
    <xf numFmtId="0" fontId="20" fillId="3" borderId="0" xfId="0" applyFont="1" applyFill="1" applyBorder="1" applyAlignment="1">
      <alignment horizontal="right" vertical="center" wrapText="1"/>
    </xf>
    <xf numFmtId="0" fontId="19" fillId="2" borderId="9" xfId="0" applyFont="1" applyFill="1" applyBorder="1" applyAlignment="1">
      <alignment vertical="center" wrapText="1"/>
    </xf>
    <xf numFmtId="10" fontId="19" fillId="4" borderId="0" xfId="2" applyNumberFormat="1" applyFont="1" applyFill="1" applyBorder="1" applyAlignment="1">
      <alignment vertical="center" wrapText="1"/>
    </xf>
    <xf numFmtId="165" fontId="2" fillId="4" borderId="0" xfId="1" applyNumberFormat="1" applyFont="1" applyFill="1" applyAlignment="1">
      <alignment vertical="center" wrapText="1"/>
    </xf>
    <xf numFmtId="165" fontId="2" fillId="4" borderId="0" xfId="1" applyNumberFormat="1" applyFont="1" applyFill="1" applyBorder="1" applyAlignment="1">
      <alignment vertical="center" wrapText="1"/>
    </xf>
    <xf numFmtId="165" fontId="2" fillId="12" borderId="0" xfId="1" applyNumberFormat="1" applyFont="1" applyFill="1" applyAlignment="1">
      <alignment vertical="center" wrapText="1"/>
    </xf>
    <xf numFmtId="165" fontId="2" fillId="12" borderId="0" xfId="1" applyNumberFormat="1" applyFont="1" applyFill="1" applyBorder="1" applyAlignment="1">
      <alignment vertical="center" wrapText="1"/>
    </xf>
    <xf numFmtId="10" fontId="2" fillId="4" borderId="0" xfId="2" applyNumberFormat="1" applyFont="1" applyFill="1" applyBorder="1" applyAlignment="1">
      <alignment vertical="center" wrapText="1"/>
    </xf>
    <xf numFmtId="0" fontId="16" fillId="3" borderId="10" xfId="0" applyFont="1" applyFill="1" applyBorder="1"/>
    <xf numFmtId="0" fontId="16" fillId="3" borderId="0" xfId="0" applyFont="1" applyFill="1" applyBorder="1"/>
    <xf numFmtId="0" fontId="0" fillId="3" borderId="10" xfId="0" applyFont="1" applyFill="1" applyBorder="1"/>
    <xf numFmtId="0" fontId="0" fillId="3" borderId="0" xfId="0" applyFont="1" applyFill="1" applyBorder="1"/>
    <xf numFmtId="0" fontId="16" fillId="3" borderId="11" xfId="0" applyFont="1" applyFill="1" applyBorder="1"/>
    <xf numFmtId="0" fontId="0" fillId="3" borderId="11" xfId="0" applyFont="1" applyFill="1" applyBorder="1"/>
    <xf numFmtId="0" fontId="24" fillId="3" borderId="0" xfId="0" applyFont="1" applyFill="1" applyAlignment="1">
      <alignment vertical="center" wrapText="1"/>
    </xf>
    <xf numFmtId="0" fontId="20" fillId="3" borderId="0" xfId="0" applyFont="1" applyFill="1"/>
    <xf numFmtId="0" fontId="19" fillId="2" borderId="9" xfId="0" applyFont="1" applyFill="1" applyBorder="1" applyAlignment="1">
      <alignment horizontal="center" vertical="center" wrapText="1"/>
    </xf>
    <xf numFmtId="0" fontId="24" fillId="11" borderId="0" xfId="0" applyFont="1" applyFill="1" applyAlignment="1">
      <alignment horizontal="center" vertical="center" wrapText="1"/>
    </xf>
    <xf numFmtId="0" fontId="24" fillId="11" borderId="0" xfId="0" applyFont="1" applyFill="1" applyAlignment="1">
      <alignment vertical="center" wrapText="1"/>
    </xf>
    <xf numFmtId="10" fontId="0" fillId="11" borderId="0" xfId="2" applyNumberFormat="1" applyFont="1" applyFill="1"/>
    <xf numFmtId="0" fontId="22" fillId="16" borderId="10" xfId="0" applyFont="1" applyFill="1" applyBorder="1" applyAlignment="1">
      <alignment horizontal="center"/>
    </xf>
    <xf numFmtId="10" fontId="0" fillId="16" borderId="0" xfId="2" applyNumberFormat="1" applyFont="1" applyFill="1"/>
    <xf numFmtId="0" fontId="14" fillId="13" borderId="0" xfId="0" applyFont="1" applyFill="1" applyAlignment="1">
      <alignment horizontal="center"/>
    </xf>
    <xf numFmtId="0" fontId="21" fillId="14" borderId="10" xfId="0" applyFont="1" applyFill="1" applyBorder="1" applyAlignment="1">
      <alignment horizontal="center"/>
    </xf>
    <xf numFmtId="0" fontId="21" fillId="14" borderId="0" xfId="0" applyFont="1" applyFill="1" applyBorder="1" applyAlignment="1">
      <alignment horizontal="center"/>
    </xf>
    <xf numFmtId="0" fontId="21" fillId="14" borderId="11" xfId="0" applyFont="1" applyFill="1" applyBorder="1" applyAlignment="1">
      <alignment horizontal="center"/>
    </xf>
    <xf numFmtId="0" fontId="23" fillId="3" borderId="0" xfId="0" applyFont="1" applyFill="1" applyAlignment="1">
      <alignment horizontal="center"/>
    </xf>
    <xf numFmtId="0" fontId="25" fillId="15" borderId="10" xfId="0" applyFont="1" applyFill="1" applyBorder="1" applyAlignment="1">
      <alignment horizontal="center"/>
    </xf>
    <xf numFmtId="0" fontId="25" fillId="15" borderId="0" xfId="0" applyFont="1" applyFill="1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5" borderId="0" xfId="0" applyFont="1" applyFill="1" applyBorder="1" applyAlignment="1">
      <alignment horizontal="center"/>
    </xf>
    <xf numFmtId="43" fontId="7" fillId="8" borderId="4" xfId="1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15" fillId="10" borderId="2" xfId="0" applyFont="1" applyFill="1" applyBorder="1" applyAlignment="1">
      <alignment horizontal="center"/>
    </xf>
    <xf numFmtId="0" fontId="15" fillId="10" borderId="3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7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5" fillId="10" borderId="0" xfId="0" applyFont="1" applyFill="1" applyBorder="1" applyAlignment="1">
      <alignment horizontal="center"/>
    </xf>
    <xf numFmtId="0" fontId="15" fillId="10" borderId="6" xfId="0" applyFont="1" applyFill="1" applyBorder="1" applyAlignment="1">
      <alignment horizontal="center"/>
    </xf>
  </cellXfs>
  <cellStyles count="138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3" builtinId="9" hidden="1"/>
    <cellStyle name="Collegamento visitato" xfId="64" builtinId="9" hidden="1"/>
    <cellStyle name="Collegamento visitato" xfId="65" builtinId="9" hidden="1"/>
    <cellStyle name="Collegamento visitato" xfId="66" builtinId="9" hidden="1"/>
    <cellStyle name="Collegamento visitato" xfId="67" builtinId="9" hidden="1"/>
    <cellStyle name="Collegamento visitato" xfId="68" builtinId="9" hidden="1"/>
    <cellStyle name="Collegamento visitato" xfId="69" builtinId="9" hidden="1"/>
    <cellStyle name="Collegamento visitato" xfId="70" builtinId="9" hidden="1"/>
    <cellStyle name="Collegamento visitato" xfId="71" builtinId="9" hidden="1"/>
    <cellStyle name="Collegamento visitato" xfId="72" builtinId="9" hidden="1"/>
    <cellStyle name="Collegamento visitato" xfId="73" builtinId="9" hidden="1"/>
    <cellStyle name="Collegamento visitato" xfId="74" builtinId="9" hidden="1"/>
    <cellStyle name="Collegamento visitato" xfId="75" builtinId="9" hidden="1"/>
    <cellStyle name="Collegamento visitato" xfId="76" builtinId="9" hidden="1"/>
    <cellStyle name="Collegamento visitato" xfId="77" builtinId="9" hidden="1"/>
    <cellStyle name="Collegamento visitato" xfId="78" builtinId="9" hidden="1"/>
    <cellStyle name="Collegamento visitato" xfId="79" builtinId="9" hidden="1"/>
    <cellStyle name="Collegamento visitato" xfId="80" builtinId="9" hidden="1"/>
    <cellStyle name="Collegamento visitato" xfId="81" builtinId="9" hidden="1"/>
    <cellStyle name="Collegamento visitato" xfId="82" builtinId="9" hidden="1"/>
    <cellStyle name="Collegamento visitato" xfId="83" builtinId="9" hidden="1"/>
    <cellStyle name="Collegamento visitato" xfId="84" builtinId="9" hidden="1"/>
    <cellStyle name="Collegamento visitato" xfId="85" builtinId="9" hidden="1"/>
    <cellStyle name="Collegamento visitato" xfId="86" builtinId="9" hidden="1"/>
    <cellStyle name="Collegamento visitato" xfId="87" builtinId="9" hidden="1"/>
    <cellStyle name="Collegamento visitato" xfId="88" builtinId="9" hidden="1"/>
    <cellStyle name="Collegamento visitato" xfId="89" builtinId="9" hidden="1"/>
    <cellStyle name="Collegamento visitato" xfId="90" builtinId="9" hidden="1"/>
    <cellStyle name="Collegamento visitato" xfId="91" builtinId="9" hidden="1"/>
    <cellStyle name="Collegamento visitato" xfId="92" builtinId="9" hidden="1"/>
    <cellStyle name="Collegamento visitato" xfId="93" builtinId="9" hidden="1"/>
    <cellStyle name="Collegamento visitato" xfId="94" builtinId="9" hidden="1"/>
    <cellStyle name="Collegamento visitato" xfId="95" builtinId="9" hidden="1"/>
    <cellStyle name="Collegamento visitato" xfId="96" builtinId="9" hidden="1"/>
    <cellStyle name="Collegamento visitato" xfId="97" builtinId="9" hidden="1"/>
    <cellStyle name="Collegamento visitato" xfId="98" builtinId="9" hidden="1"/>
    <cellStyle name="Collegamento visitato" xfId="99" builtinId="9" hidden="1"/>
    <cellStyle name="Collegamento visitato" xfId="100" builtinId="9" hidden="1"/>
    <cellStyle name="Collegamento visitato" xfId="101" builtinId="9" hidden="1"/>
    <cellStyle name="Collegamento visitato" xfId="102" builtinId="9" hidden="1"/>
    <cellStyle name="Collegamento visitato" xfId="103" builtinId="9" hidden="1"/>
    <cellStyle name="Collegamento visitato" xfId="104" builtinId="9" hidden="1"/>
    <cellStyle name="Collegamento visitato" xfId="105" builtinId="9" hidden="1"/>
    <cellStyle name="Collegamento visitato" xfId="106" builtinId="9" hidden="1"/>
    <cellStyle name="Collegamento visitato" xfId="107" builtinId="9" hidden="1"/>
    <cellStyle name="Collegamento visitato" xfId="108" builtinId="9" hidden="1"/>
    <cellStyle name="Collegamento visitato" xfId="109" builtinId="9" hidden="1"/>
    <cellStyle name="Collegamento visitato" xfId="110" builtinId="9" hidden="1"/>
    <cellStyle name="Collegamento visitato" xfId="111" builtinId="9" hidden="1"/>
    <cellStyle name="Collegamento visitato" xfId="112" builtinId="9" hidden="1"/>
    <cellStyle name="Collegamento visitato" xfId="113" builtinId="9" hidden="1"/>
    <cellStyle name="Collegamento visitato" xfId="114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Normale" xfId="0" builtinId="0"/>
    <cellStyle name="Percentuale" xfId="2" builtinId="5"/>
    <cellStyle name="Virgo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9850"/>
          </c:spPr>
          <c:marker>
            <c:symbol val="none"/>
          </c:marker>
          <c:dPt>
            <c:idx val="12"/>
            <c:bubble3D val="0"/>
            <c:spPr>
              <a:ln w="69850">
                <a:solidFill>
                  <a:schemeClr val="accent1"/>
                </a:solidFill>
              </a:ln>
            </c:spPr>
          </c:dPt>
          <c:dPt>
            <c:idx val="13"/>
            <c:marker>
              <c:symbol val="circle"/>
              <c:size val="17"/>
              <c:spPr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</c:dPt>
          <c:cat>
            <c:strRef>
              <c:f>Profilo!$V$156:$V$175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Profilo!$X$156:$X$175</c:f>
              <c:numCache>
                <c:formatCode>General</c:formatCode>
                <c:ptCount val="20"/>
                <c:pt idx="0">
                  <c:v>0.403570687851705</c:v>
                </c:pt>
                <c:pt idx="1">
                  <c:v>0.245645417130316</c:v>
                </c:pt>
                <c:pt idx="2">
                  <c:v>0.245645417130316</c:v>
                </c:pt>
                <c:pt idx="3">
                  <c:v>0.256173768511742</c:v>
                </c:pt>
                <c:pt idx="4">
                  <c:v>0.277230471274594</c:v>
                </c:pt>
                <c:pt idx="5">
                  <c:v>0.298287174037446</c:v>
                </c:pt>
                <c:pt idx="6">
                  <c:v>0.32460805249101</c:v>
                </c:pt>
                <c:pt idx="7">
                  <c:v>0.328986808015127</c:v>
                </c:pt>
                <c:pt idx="8">
                  <c:v>0.359686441992809</c:v>
                </c:pt>
                <c:pt idx="9">
                  <c:v>0.386007320446373</c:v>
                </c:pt>
                <c:pt idx="10">
                  <c:v>0.438649077353503</c:v>
                </c:pt>
                <c:pt idx="11">
                  <c:v>0.605331859123125</c:v>
                </c:pt>
                <c:pt idx="12">
                  <c:v>0.789529662989213</c:v>
                </c:pt>
                <c:pt idx="13">
                  <c:v>1.0</c:v>
                </c:pt>
                <c:pt idx="14">
                  <c:v>1.166682781769622</c:v>
                </c:pt>
                <c:pt idx="15">
                  <c:v>1.447164861857409</c:v>
                </c:pt>
                <c:pt idx="16">
                  <c:v>1.648635961275635</c:v>
                </c:pt>
                <c:pt idx="17">
                  <c:v>1.937440444631866</c:v>
                </c:pt>
                <c:pt idx="18">
                  <c:v>1.937440444631866</c:v>
                </c:pt>
                <c:pt idx="19">
                  <c:v>1.937440444631866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194312"/>
        <c:axId val="554671656"/>
      </c:lineChart>
      <c:catAx>
        <c:axId val="499194312"/>
        <c:scaling>
          <c:orientation val="minMax"/>
        </c:scaling>
        <c:delete val="0"/>
        <c:axPos val="b"/>
        <c:majorGridlines>
          <c:spPr>
            <a:ln w="31750">
              <a:solidFill>
                <a:schemeClr val="bg2"/>
              </a:solidFill>
            </a:ln>
          </c:spPr>
        </c:majorGridlines>
        <c:majorTickMark val="out"/>
        <c:minorTickMark val="none"/>
        <c:tickLblPos val="nextTo"/>
        <c:txPr>
          <a:bodyPr rot="-3180000"/>
          <a:lstStyle/>
          <a:p>
            <a:pPr>
              <a:defRPr sz="1800"/>
            </a:pPr>
            <a:endParaRPr lang="it-IT"/>
          </a:p>
        </c:txPr>
        <c:crossAx val="554671656"/>
        <c:crosses val="autoZero"/>
        <c:auto val="1"/>
        <c:lblAlgn val="ctr"/>
        <c:lblOffset val="100"/>
        <c:noMultiLvlLbl val="0"/>
      </c:catAx>
      <c:valAx>
        <c:axId val="554671656"/>
        <c:scaling>
          <c:orientation val="minMax"/>
          <c:max val="2.0"/>
        </c:scaling>
        <c:delete val="0"/>
        <c:axPos val="l"/>
        <c:majorGridlines>
          <c:spPr>
            <a:ln>
              <a:solidFill>
                <a:schemeClr val="bg2">
                  <a:lumMod val="90000"/>
                </a:schemeClr>
              </a:solidFill>
              <a:prstDash val="sysDot"/>
            </a:ln>
          </c:spPr>
        </c:majorGridlines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2000">
                <a:latin typeface="+mn-lt"/>
              </a:defRPr>
            </a:pPr>
            <a:endParaRPr lang="it-IT"/>
          </a:p>
        </c:txPr>
        <c:crossAx val="499194312"/>
        <c:crosses val="autoZero"/>
        <c:crossBetween val="between"/>
        <c:majorUnit val="0.25"/>
      </c:valAx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61831743083"/>
          <c:y val="0.0966677194585634"/>
          <c:w val="0.896038168256916"/>
          <c:h val="0.850368913565117"/>
        </c:manualLayout>
      </c:layou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347976"/>
        <c:axId val="542172680"/>
      </c:lineChart>
      <c:catAx>
        <c:axId val="5423479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2172680"/>
        <c:crosses val="autoZero"/>
        <c:auto val="1"/>
        <c:lblAlgn val="ctr"/>
        <c:lblOffset val="100"/>
        <c:noMultiLvlLbl val="0"/>
      </c:catAx>
      <c:valAx>
        <c:axId val="542172680"/>
        <c:scaling>
          <c:orientation val="minMax"/>
          <c:max val="22.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it-IT"/>
          </a:p>
        </c:txPr>
        <c:crossAx val="54234797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Sovrapposizione2!$D$58</c:f>
              <c:strCache>
                <c:ptCount val="1"/>
                <c:pt idx="0">
                  <c:v>PROFILO </c:v>
                </c:pt>
              </c:strCache>
            </c:strRef>
          </c:tx>
          <c:marker>
            <c:symbol val="none"/>
          </c:marker>
          <c:dPt>
            <c:idx val="11"/>
            <c:marker>
              <c:symbol val="circle"/>
              <c:size val="8"/>
              <c:spPr>
                <a:solidFill>
                  <a:srgbClr val="C00000"/>
                </a:solidFill>
              </c:spPr>
            </c:marker>
            <c:bubble3D val="0"/>
            <c:spPr>
              <a:ln>
                <a:solidFill>
                  <a:srgbClr val="C00000"/>
                </a:solidFill>
              </a:ln>
            </c:spPr>
          </c:dPt>
          <c:cat>
            <c:strRef>
              <c:f>Sovrapposizione2!$B$59:$B$76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Sovrapposizione2!$D$59:$D$76</c:f>
              <c:numCache>
                <c:formatCode>_-* #,##0.0000_-;\-* #,##0.0000_-;_-* "-"??_-;_-@_-</c:formatCode>
                <c:ptCount val="18"/>
                <c:pt idx="0">
                  <c:v>0.166666666666667</c:v>
                </c:pt>
                <c:pt idx="1">
                  <c:v>0.166666666666667</c:v>
                </c:pt>
                <c:pt idx="2">
                  <c:v>0.166666666666667</c:v>
                </c:pt>
                <c:pt idx="3">
                  <c:v>0.166666666666667</c:v>
                </c:pt>
                <c:pt idx="4">
                  <c:v>0.166666666666667</c:v>
                </c:pt>
                <c:pt idx="5">
                  <c:v>0.166666666666667</c:v>
                </c:pt>
                <c:pt idx="6">
                  <c:v>0.166666666666667</c:v>
                </c:pt>
                <c:pt idx="7">
                  <c:v>0.25</c:v>
                </c:pt>
                <c:pt idx="8">
                  <c:v>0.333333333333333</c:v>
                </c:pt>
                <c:pt idx="9">
                  <c:v>0.333333333333333</c:v>
                </c:pt>
                <c:pt idx="10">
                  <c:v>0.333333333333333</c:v>
                </c:pt>
                <c:pt idx="11">
                  <c:v>0.5</c:v>
                </c:pt>
                <c:pt idx="12">
                  <c:v>1.0</c:v>
                </c:pt>
                <c:pt idx="13">
                  <c:v>2.0</c:v>
                </c:pt>
                <c:pt idx="14">
                  <c:v>2.166666666666667</c:v>
                </c:pt>
                <c:pt idx="15">
                  <c:v>5.0</c:v>
                </c:pt>
                <c:pt idx="16">
                  <c:v>8.333333333333333</c:v>
                </c:pt>
                <c:pt idx="17">
                  <c:v>15.83333333333334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325688"/>
        <c:axId val="542317864"/>
      </c:lineChart>
      <c:catAx>
        <c:axId val="54232568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542317864"/>
        <c:crosses val="autoZero"/>
        <c:auto val="1"/>
        <c:lblAlgn val="ctr"/>
        <c:lblOffset val="100"/>
        <c:noMultiLvlLbl val="0"/>
      </c:catAx>
      <c:valAx>
        <c:axId val="542317864"/>
        <c:scaling>
          <c:orientation val="minMax"/>
          <c:max val="16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crossAx val="542325688"/>
        <c:crosses val="autoZero"/>
        <c:crossBetween val="between"/>
        <c:majorUnit val="1.0"/>
      </c:valAx>
    </c:plotArea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177799</xdr:rowOff>
    </xdr:from>
    <xdr:to>
      <xdr:col>15</xdr:col>
      <xdr:colOff>571500</xdr:colOff>
      <xdr:row>51</xdr:row>
      <xdr:rowOff>35124</xdr:rowOff>
    </xdr:to>
    <xdr:grpSp>
      <xdr:nvGrpSpPr>
        <xdr:cNvPr id="13" name="Group 12"/>
        <xdr:cNvGrpSpPr/>
      </xdr:nvGrpSpPr>
      <xdr:grpSpPr>
        <a:xfrm>
          <a:off x="0" y="177799"/>
          <a:ext cx="12369800" cy="8925125"/>
          <a:chOff x="0" y="190499"/>
          <a:chExt cx="11115675" cy="9560125"/>
        </a:xfrm>
      </xdr:grpSpPr>
      <xdr:pic>
        <xdr:nvPicPr>
          <xdr:cNvPr id="2" name="Immagin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499"/>
            <a:ext cx="10782300" cy="9560125"/>
          </a:xfrm>
          <a:prstGeom prst="rect">
            <a:avLst/>
          </a:prstGeom>
        </xdr:spPr>
      </xdr:pic>
      <xdr:grpSp>
        <xdr:nvGrpSpPr>
          <xdr:cNvPr id="12" name="Group 11"/>
          <xdr:cNvGrpSpPr/>
        </xdr:nvGrpSpPr>
        <xdr:grpSpPr>
          <a:xfrm>
            <a:off x="781050" y="1228725"/>
            <a:ext cx="10334625" cy="6953249"/>
            <a:chOff x="781050" y="1228725"/>
            <a:chExt cx="10334625" cy="6953249"/>
          </a:xfrm>
        </xdr:grpSpPr>
        <xdr:cxnSp macro="">
          <xdr:nvCxnSpPr>
            <xdr:cNvPr id="5" name="Straight Connector 4"/>
            <xdr:cNvCxnSpPr/>
          </xdr:nvCxnSpPr>
          <xdr:spPr>
            <a:xfrm flipV="1">
              <a:off x="790575" y="1228725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Straight Connector 5"/>
            <xdr:cNvCxnSpPr/>
          </xdr:nvCxnSpPr>
          <xdr:spPr>
            <a:xfrm flipV="1">
              <a:off x="828675" y="69722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Straight Connector 6"/>
            <xdr:cNvCxnSpPr/>
          </xdr:nvCxnSpPr>
          <xdr:spPr>
            <a:xfrm flipV="1">
              <a:off x="809625" y="5810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Connector 7"/>
            <xdr:cNvCxnSpPr/>
          </xdr:nvCxnSpPr>
          <xdr:spPr>
            <a:xfrm flipV="1">
              <a:off x="781050" y="4657724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Connector 8"/>
            <xdr:cNvCxnSpPr/>
          </xdr:nvCxnSpPr>
          <xdr:spPr>
            <a:xfrm flipV="1">
              <a:off x="809625" y="35242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Straight Connector 9"/>
            <xdr:cNvCxnSpPr/>
          </xdr:nvCxnSpPr>
          <xdr:spPr>
            <a:xfrm flipV="1">
              <a:off x="838200" y="234314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/>
            <xdr:cNvCxnSpPr/>
          </xdr:nvCxnSpPr>
          <xdr:spPr>
            <a:xfrm flipV="1">
              <a:off x="828675" y="8153399"/>
              <a:ext cx="10277475" cy="28575"/>
            </a:xfrm>
            <a:prstGeom prst="line">
              <a:avLst/>
            </a:prstGeom>
            <a:ln w="317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0</xdr:col>
      <xdr:colOff>0</xdr:colOff>
      <xdr:row>53</xdr:row>
      <xdr:rowOff>9525</xdr:rowOff>
    </xdr:from>
    <xdr:to>
      <xdr:col>23</xdr:col>
      <xdr:colOff>50800</xdr:colOff>
      <xdr:row>104</xdr:row>
      <xdr:rowOff>142875</xdr:rowOff>
    </xdr:to>
    <xdr:grpSp>
      <xdr:nvGrpSpPr>
        <xdr:cNvPr id="4" name="Group 3"/>
        <xdr:cNvGrpSpPr/>
      </xdr:nvGrpSpPr>
      <xdr:grpSpPr>
        <a:xfrm>
          <a:off x="0" y="9432925"/>
          <a:ext cx="18008600" cy="9201150"/>
          <a:chOff x="0" y="10106025"/>
          <a:chExt cx="16005175" cy="9848850"/>
        </a:xfrm>
      </xdr:grpSpPr>
      <xdr:pic>
        <xdr:nvPicPr>
          <xdr:cNvPr id="3" name="Immagin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10106025"/>
            <a:ext cx="16005175" cy="9848850"/>
          </a:xfrm>
          <a:prstGeom prst="rect">
            <a:avLst/>
          </a:prstGeom>
        </xdr:spPr>
      </xdr:pic>
      <xdr:cxnSp macro="">
        <xdr:nvCxnSpPr>
          <xdr:cNvPr id="15" name="Straight Connector 14"/>
          <xdr:cNvCxnSpPr/>
        </xdr:nvCxnSpPr>
        <xdr:spPr>
          <a:xfrm flipV="1">
            <a:off x="1390650" y="130873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Straight Connector 15"/>
          <xdr:cNvCxnSpPr/>
        </xdr:nvCxnSpPr>
        <xdr:spPr>
          <a:xfrm flipV="1">
            <a:off x="1400175" y="163639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/>
          <xdr:cNvCxnSpPr/>
        </xdr:nvCxnSpPr>
        <xdr:spPr>
          <a:xfrm flipV="1">
            <a:off x="1381125" y="153066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Straight Connector 17"/>
          <xdr:cNvCxnSpPr/>
        </xdr:nvCxnSpPr>
        <xdr:spPr>
          <a:xfrm flipV="1">
            <a:off x="1409700" y="14201775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V="1">
            <a:off x="1400175" y="17430750"/>
            <a:ext cx="13582650" cy="28575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12700</xdr:colOff>
      <xdr:row>180</xdr:row>
      <xdr:rowOff>76200</xdr:rowOff>
    </xdr:from>
    <xdr:to>
      <xdr:col>27</xdr:col>
      <xdr:colOff>12700</xdr:colOff>
      <xdr:row>240</xdr:row>
      <xdr:rowOff>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2</xdr:row>
      <xdr:rowOff>47625</xdr:rowOff>
    </xdr:from>
    <xdr:to>
      <xdr:col>37</xdr:col>
      <xdr:colOff>38100</xdr:colOff>
      <xdr:row>53</xdr:row>
      <xdr:rowOff>180975</xdr:rowOff>
    </xdr:to>
    <xdr:pic>
      <xdr:nvPicPr>
        <xdr:cNvPr id="13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428625"/>
          <a:ext cx="22431374" cy="9848850"/>
        </a:xfrm>
        <a:prstGeom prst="rect">
          <a:avLst/>
        </a:prstGeom>
      </xdr:spPr>
    </xdr:pic>
    <xdr:clientData/>
  </xdr:twoCellAnchor>
  <xdr:twoCellAnchor>
    <xdr:from>
      <xdr:col>1</xdr:col>
      <xdr:colOff>104774</xdr:colOff>
      <xdr:row>8</xdr:row>
      <xdr:rowOff>114299</xdr:rowOff>
    </xdr:from>
    <xdr:to>
      <xdr:col>15</xdr:col>
      <xdr:colOff>533400</xdr:colOff>
      <xdr:row>50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58</xdr:row>
      <xdr:rowOff>0</xdr:rowOff>
    </xdr:from>
    <xdr:to>
      <xdr:col>27</xdr:col>
      <xdr:colOff>19050</xdr:colOff>
      <xdr:row>77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47625</xdr:colOff>
      <xdr:row>19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7242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104775</xdr:rowOff>
    </xdr:from>
    <xdr:to>
      <xdr:col>13</xdr:col>
      <xdr:colOff>38100</xdr:colOff>
      <xdr:row>33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24275"/>
          <a:ext cx="7962900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00000"/>
  </sheetPr>
  <dimension ref="A1:CG84"/>
  <sheetViews>
    <sheetView topLeftCell="J2" workbookViewId="0">
      <selection activeCell="AC41" sqref="AC41"/>
    </sheetView>
  </sheetViews>
  <sheetFormatPr baseColWidth="10" defaultColWidth="8.83203125" defaultRowHeight="14" x14ac:dyDescent="0"/>
  <cols>
    <col min="1" max="1" width="27" style="14" customWidth="1"/>
    <col min="2" max="2" width="11.83203125" style="14" bestFit="1" customWidth="1"/>
    <col min="3" max="7" width="11.83203125" style="14" customWidth="1"/>
    <col min="8" max="8" width="11.83203125" style="14" bestFit="1" customWidth="1"/>
    <col min="9" max="9" width="13.1640625" style="14" bestFit="1" customWidth="1"/>
    <col min="10" max="17" width="11.83203125" style="14" bestFit="1" customWidth="1"/>
    <col min="18" max="23" width="13.1640625" style="14" bestFit="1" customWidth="1"/>
    <col min="24" max="25" width="13.1640625" style="14" customWidth="1"/>
    <col min="26" max="26" width="23" style="14" customWidth="1"/>
    <col min="27" max="27" width="8.83203125" style="14"/>
    <col min="28" max="28" width="8.83203125" style="34"/>
    <col min="29" max="29" width="23.33203125" style="34" customWidth="1"/>
    <col min="30" max="31" width="11.83203125" style="34" customWidth="1"/>
    <col min="32" max="85" width="8.83203125" style="34"/>
    <col min="86" max="16384" width="8.83203125" style="14"/>
  </cols>
  <sheetData>
    <row r="1" spans="1:27" ht="16" thickTop="1" thickBot="1">
      <c r="A1" s="35" t="s">
        <v>60</v>
      </c>
      <c r="B1" s="36">
        <v>1990</v>
      </c>
      <c r="C1" s="36">
        <v>1991</v>
      </c>
      <c r="D1" s="36">
        <v>1992</v>
      </c>
      <c r="E1" s="36">
        <v>1993</v>
      </c>
      <c r="F1" s="36">
        <v>1994</v>
      </c>
      <c r="G1" s="36">
        <v>1995</v>
      </c>
      <c r="H1" s="36">
        <v>1996</v>
      </c>
      <c r="I1" s="36">
        <v>1997</v>
      </c>
      <c r="J1" s="36">
        <v>1998</v>
      </c>
      <c r="K1" s="36">
        <v>1999</v>
      </c>
      <c r="L1" s="36">
        <v>2000</v>
      </c>
      <c r="M1" s="36">
        <v>2001</v>
      </c>
      <c r="N1" s="36">
        <v>2002</v>
      </c>
      <c r="O1" s="36">
        <v>2003</v>
      </c>
      <c r="P1" s="36">
        <v>2004</v>
      </c>
      <c r="Q1" s="36">
        <v>2005</v>
      </c>
      <c r="R1" s="36">
        <v>2006</v>
      </c>
      <c r="S1" s="36">
        <v>2007</v>
      </c>
      <c r="T1" s="36">
        <v>2008</v>
      </c>
      <c r="U1" s="36">
        <v>2009</v>
      </c>
      <c r="V1" s="36">
        <v>2010</v>
      </c>
      <c r="W1" s="36">
        <v>2011</v>
      </c>
      <c r="X1" s="36">
        <v>2012</v>
      </c>
      <c r="Y1" s="36">
        <v>2013</v>
      </c>
      <c r="Z1" s="13"/>
      <c r="AA1" s="13"/>
    </row>
    <row r="2" spans="1:27" ht="16" thickTop="1" thickBot="1">
      <c r="A2" s="36" t="s">
        <v>0</v>
      </c>
      <c r="B2" s="38">
        <v>3015.5918337835114</v>
      </c>
      <c r="C2" s="38">
        <v>3496.929663734913</v>
      </c>
      <c r="D2" s="38">
        <v>3545.9930691484142</v>
      </c>
      <c r="E2" s="38">
        <v>3562.5196899192779</v>
      </c>
      <c r="F2" s="38">
        <v>3542.8943277538774</v>
      </c>
      <c r="G2" s="39">
        <v>3434.288689</v>
      </c>
      <c r="H2" s="39">
        <v>3808.2695199999998</v>
      </c>
      <c r="I2" s="39">
        <v>4334.6169570000002</v>
      </c>
      <c r="J2" s="39">
        <v>4321.9083549999996</v>
      </c>
      <c r="K2" s="39">
        <v>4679.2024009999996</v>
      </c>
      <c r="L2" s="39">
        <v>5233.012221</v>
      </c>
      <c r="M2" s="39">
        <v>5445.4087360000003</v>
      </c>
      <c r="N2" s="39">
        <v>5776.2909529999997</v>
      </c>
      <c r="O2" s="39">
        <v>6094.2142210000002</v>
      </c>
      <c r="P2" s="39">
        <v>6827.3480179999997</v>
      </c>
      <c r="Q2" s="39">
        <v>7171.5218590000004</v>
      </c>
      <c r="R2" s="39">
        <v>7595.1097840000002</v>
      </c>
      <c r="S2" s="39">
        <v>7537</v>
      </c>
      <c r="T2" s="39">
        <v>8124</v>
      </c>
      <c r="U2" s="39">
        <v>8336</v>
      </c>
      <c r="V2" s="39">
        <v>8528</v>
      </c>
      <c r="W2" s="39">
        <v>8400</v>
      </c>
      <c r="X2" s="39">
        <v>8308</v>
      </c>
      <c r="Y2" s="39">
        <f>X2*(1+$AC$22)</f>
        <v>8256.0121876904323</v>
      </c>
      <c r="Z2" s="36" t="s">
        <v>0</v>
      </c>
      <c r="AA2" s="13"/>
    </row>
    <row r="3" spans="1:27" ht="16" thickTop="1" thickBot="1">
      <c r="A3" s="36" t="s">
        <v>1</v>
      </c>
      <c r="B3" s="38">
        <v>86.248302147944244</v>
      </c>
      <c r="C3" s="38">
        <v>102.25846601971833</v>
      </c>
      <c r="D3" s="38">
        <v>100.70909532244987</v>
      </c>
      <c r="E3" s="38">
        <v>111.55469020332909</v>
      </c>
      <c r="F3" s="38">
        <v>106.39012121243422</v>
      </c>
      <c r="G3" s="39">
        <v>133.99467240000001</v>
      </c>
      <c r="H3" s="39">
        <v>154.9120135</v>
      </c>
      <c r="I3" s="39">
        <v>173.81568680000001</v>
      </c>
      <c r="J3" s="39">
        <v>145.25109190000001</v>
      </c>
      <c r="K3" s="39">
        <v>154.6862826</v>
      </c>
      <c r="L3" s="39">
        <v>180.9348981</v>
      </c>
      <c r="M3" s="39">
        <v>190.0654456</v>
      </c>
      <c r="N3" s="39">
        <v>200.9880818</v>
      </c>
      <c r="O3" s="39">
        <v>209.41052930000001</v>
      </c>
      <c r="P3" s="39">
        <v>236.63635529999999</v>
      </c>
      <c r="Q3" s="39">
        <v>239.5373706</v>
      </c>
      <c r="R3" s="39">
        <v>257.39629159999998</v>
      </c>
      <c r="S3" s="39">
        <v>258</v>
      </c>
      <c r="T3" s="39">
        <v>288</v>
      </c>
      <c r="U3" s="39">
        <v>291</v>
      </c>
      <c r="V3" s="39">
        <v>298</v>
      </c>
      <c r="W3" s="39">
        <v>299</v>
      </c>
      <c r="X3" s="39">
        <v>296</v>
      </c>
      <c r="Y3" s="39">
        <f t="shared" ref="Y3:Y21" si="0">X3*(1+$AC$22)</f>
        <v>294.14776210355899</v>
      </c>
      <c r="Z3" s="36" t="s">
        <v>1</v>
      </c>
      <c r="AA3" s="13"/>
    </row>
    <row r="4" spans="1:27" ht="16" thickTop="1" thickBot="1">
      <c r="A4" s="36" t="s">
        <v>2</v>
      </c>
      <c r="B4" s="38">
        <v>6302.3235395890033</v>
      </c>
      <c r="C4" s="38">
        <v>7000.0568102588995</v>
      </c>
      <c r="D4" s="38">
        <v>7446.7920279713053</v>
      </c>
      <c r="E4" s="38">
        <v>7519.6124507429231</v>
      </c>
      <c r="F4" s="38">
        <v>7614.1240632762992</v>
      </c>
      <c r="G4" s="39">
        <v>7410.5882620000002</v>
      </c>
      <c r="H4" s="39">
        <v>7989.3916920000001</v>
      </c>
      <c r="I4" s="39">
        <v>8530.571833</v>
      </c>
      <c r="J4" s="39">
        <v>9345.4593220000006</v>
      </c>
      <c r="K4" s="39">
        <v>9503.0525909999997</v>
      </c>
      <c r="L4" s="39">
        <v>10365.551229999999</v>
      </c>
      <c r="M4" s="39">
        <v>11410.846030000001</v>
      </c>
      <c r="N4" s="39">
        <v>12335.800160000001</v>
      </c>
      <c r="O4" s="39">
        <v>12102.223959999999</v>
      </c>
      <c r="P4" s="39">
        <v>13327.01259</v>
      </c>
      <c r="Q4" s="39">
        <v>14044.55933</v>
      </c>
      <c r="R4" s="39">
        <v>14949.82936</v>
      </c>
      <c r="S4" s="39">
        <v>15262</v>
      </c>
      <c r="T4" s="39">
        <v>16406</v>
      </c>
      <c r="U4" s="39">
        <v>16688</v>
      </c>
      <c r="V4" s="39">
        <v>17391</v>
      </c>
      <c r="W4" s="39">
        <v>17573</v>
      </c>
      <c r="X4" s="39">
        <v>17158</v>
      </c>
      <c r="Y4" s="39">
        <f t="shared" si="0"/>
        <v>17050.63277761103</v>
      </c>
      <c r="Z4" s="36" t="s">
        <v>2</v>
      </c>
      <c r="AA4" s="13"/>
    </row>
    <row r="5" spans="1:27" ht="16" thickTop="1" thickBot="1">
      <c r="A5" s="36" t="s">
        <v>3</v>
      </c>
      <c r="B5" s="38">
        <v>655.38380494455839</v>
      </c>
      <c r="C5" s="38">
        <v>758.67518476245561</v>
      </c>
      <c r="D5" s="38">
        <v>808.77150397413584</v>
      </c>
      <c r="E5" s="38">
        <v>829.94623683680481</v>
      </c>
      <c r="F5" s="38">
        <v>848.02222830493679</v>
      </c>
      <c r="G5" s="39">
        <v>1040.1960041</v>
      </c>
      <c r="H5" s="39">
        <v>1159.9409376000001</v>
      </c>
      <c r="I5" s="39">
        <v>1280.4478612</v>
      </c>
      <c r="J5" s="39">
        <v>1198.6962604</v>
      </c>
      <c r="K5" s="39">
        <v>1187.1367498</v>
      </c>
      <c r="L5" s="39">
        <v>1271.5247101</v>
      </c>
      <c r="M5" s="39">
        <v>1418.3136480000001</v>
      </c>
      <c r="N5" s="39">
        <v>1513.3887705</v>
      </c>
      <c r="O5" s="39">
        <v>1667.4607444999999</v>
      </c>
      <c r="P5" s="39">
        <v>1836.7701841999999</v>
      </c>
      <c r="Q5" s="39">
        <v>1848.9132064</v>
      </c>
      <c r="R5" s="39">
        <v>1921.4478938</v>
      </c>
      <c r="S5" s="39">
        <v>1958</v>
      </c>
      <c r="T5" s="39">
        <v>2095</v>
      </c>
      <c r="U5" s="39">
        <v>2096</v>
      </c>
      <c r="V5" s="39">
        <v>2152</v>
      </c>
      <c r="W5" s="39">
        <v>2201</v>
      </c>
      <c r="X5" s="39">
        <v>2249</v>
      </c>
      <c r="Y5" s="39">
        <f t="shared" si="0"/>
        <v>2234.9267465233247</v>
      </c>
      <c r="Z5" s="36" t="s">
        <v>3</v>
      </c>
      <c r="AA5" s="13"/>
    </row>
    <row r="6" spans="1:27" ht="16" thickTop="1" thickBot="1">
      <c r="A6" s="36" t="s">
        <v>4</v>
      </c>
      <c r="B6" s="38">
        <v>3327.5318008335616</v>
      </c>
      <c r="C6" s="38">
        <v>3727.2694407288241</v>
      </c>
      <c r="D6" s="38">
        <v>3837.2747602348845</v>
      </c>
      <c r="E6" s="38">
        <v>3818.682311867663</v>
      </c>
      <c r="F6" s="38">
        <v>3839.8570447303323</v>
      </c>
      <c r="G6" s="39">
        <v>3909.3471970000001</v>
      </c>
      <c r="H6" s="39">
        <v>4135.4144079999996</v>
      </c>
      <c r="I6" s="39">
        <v>4702.6090960000001</v>
      </c>
      <c r="J6" s="39">
        <v>4420.9890249999999</v>
      </c>
      <c r="K6" s="39">
        <v>4558.7964439999996</v>
      </c>
      <c r="L6" s="39">
        <v>5443.5462690000004</v>
      </c>
      <c r="M6" s="39">
        <v>5877.1047989999997</v>
      </c>
      <c r="N6" s="39">
        <v>6098.2653479999999</v>
      </c>
      <c r="O6" s="39">
        <v>6364.6157499999999</v>
      </c>
      <c r="P6" s="39">
        <v>6762.5497329999998</v>
      </c>
      <c r="Q6" s="39">
        <v>7276.8422289999999</v>
      </c>
      <c r="R6" s="39">
        <v>7761.6223410000002</v>
      </c>
      <c r="S6" s="39">
        <v>7798</v>
      </c>
      <c r="T6" s="39">
        <v>8128</v>
      </c>
      <c r="U6" s="39">
        <v>8385</v>
      </c>
      <c r="V6" s="39">
        <v>8517</v>
      </c>
      <c r="W6" s="39">
        <v>8417</v>
      </c>
      <c r="X6" s="39">
        <v>8318</v>
      </c>
      <c r="Y6" s="39">
        <f t="shared" si="0"/>
        <v>8265.9496120858239</v>
      </c>
      <c r="Z6" s="36" t="s">
        <v>4</v>
      </c>
      <c r="AA6" s="13"/>
    </row>
    <row r="7" spans="1:27" ht="16" thickTop="1" thickBot="1">
      <c r="A7" s="36" t="s">
        <v>5</v>
      </c>
      <c r="B7" s="38">
        <v>914.12871138839114</v>
      </c>
      <c r="C7" s="38">
        <v>1049.4404189498366</v>
      </c>
      <c r="D7" s="38">
        <v>1071.6480656106844</v>
      </c>
      <c r="E7" s="38">
        <v>1076.8126346015792</v>
      </c>
      <c r="F7" s="38">
        <v>1074.2303501061319</v>
      </c>
      <c r="G7" s="39">
        <v>1153.476185</v>
      </c>
      <c r="H7" s="39">
        <v>1217.6470220000001</v>
      </c>
      <c r="I7" s="39">
        <v>1358.654945</v>
      </c>
      <c r="J7" s="39">
        <v>1209.7818219999999</v>
      </c>
      <c r="K7" s="39">
        <v>1284.602948</v>
      </c>
      <c r="L7" s="39">
        <v>1449.193356</v>
      </c>
      <c r="M7" s="39">
        <v>1616.1348840000001</v>
      </c>
      <c r="N7" s="39">
        <v>1688.9054490000001</v>
      </c>
      <c r="O7" s="39">
        <v>1750.9062879999999</v>
      </c>
      <c r="P7" s="39">
        <v>1925.400981</v>
      </c>
      <c r="Q7" s="39">
        <v>1928.4178159999999</v>
      </c>
      <c r="R7" s="39">
        <v>1949.2899540000001</v>
      </c>
      <c r="S7" s="39">
        <v>2098</v>
      </c>
      <c r="T7" s="39">
        <v>2381</v>
      </c>
      <c r="U7" s="39">
        <v>2424</v>
      </c>
      <c r="V7" s="39">
        <v>2455</v>
      </c>
      <c r="W7" s="39">
        <v>2480</v>
      </c>
      <c r="X7" s="39">
        <v>2498</v>
      </c>
      <c r="Y7" s="39">
        <f t="shared" si="0"/>
        <v>2482.3686139685483</v>
      </c>
      <c r="Z7" s="36" t="s">
        <v>5</v>
      </c>
      <c r="AA7" s="13"/>
    </row>
    <row r="8" spans="1:27" ht="16" thickTop="1" thickBot="1">
      <c r="A8" s="36" t="s">
        <v>6</v>
      </c>
      <c r="B8" s="38">
        <v>1523.0313954148958</v>
      </c>
      <c r="C8" s="38">
        <v>1752.3382586106277</v>
      </c>
      <c r="D8" s="38">
        <v>1784.3585863541759</v>
      </c>
      <c r="E8" s="38">
        <v>1813.280172703187</v>
      </c>
      <c r="F8" s="38">
        <v>1801.4016640241289</v>
      </c>
      <c r="G8" s="39">
        <v>1944.9958260000001</v>
      </c>
      <c r="H8" s="39">
        <v>2057.0025639999999</v>
      </c>
      <c r="I8" s="39">
        <v>2193.2000910000002</v>
      </c>
      <c r="J8" s="39">
        <v>2071.5053630000002</v>
      </c>
      <c r="K8" s="39">
        <v>2065.8410100000001</v>
      </c>
      <c r="L8" s="39">
        <v>2173.1049330000001</v>
      </c>
      <c r="M8" s="39">
        <v>2396.57924</v>
      </c>
      <c r="N8" s="39">
        <v>2373.1648289999998</v>
      </c>
      <c r="O8" s="39">
        <v>2532.5564439999998</v>
      </c>
      <c r="P8" s="39">
        <v>2772.5340980000001</v>
      </c>
      <c r="Q8" s="39">
        <v>3019.7131429999999</v>
      </c>
      <c r="R8" s="39">
        <v>3013.6126389999999</v>
      </c>
      <c r="S8" s="39">
        <v>3064</v>
      </c>
      <c r="T8" s="39">
        <v>3280</v>
      </c>
      <c r="U8" s="39">
        <v>3340</v>
      </c>
      <c r="V8" s="39">
        <v>3369</v>
      </c>
      <c r="W8" s="39">
        <v>3331</v>
      </c>
      <c r="X8" s="39">
        <v>3218</v>
      </c>
      <c r="Y8" s="39">
        <f t="shared" si="0"/>
        <v>3197.8631704366649</v>
      </c>
      <c r="Z8" s="36" t="s">
        <v>6</v>
      </c>
      <c r="AA8" s="13"/>
    </row>
    <row r="9" spans="1:27" ht="16" thickTop="1" thickBot="1">
      <c r="A9" s="36" t="s">
        <v>7</v>
      </c>
      <c r="B9" s="38">
        <v>3353.3546457880357</v>
      </c>
      <c r="C9" s="38">
        <v>3863.6140620884485</v>
      </c>
      <c r="D9" s="38">
        <v>4073.8120200178696</v>
      </c>
      <c r="E9" s="38">
        <v>3923.0066054837393</v>
      </c>
      <c r="F9" s="38">
        <v>3787.6948979222939</v>
      </c>
      <c r="G9" s="39">
        <v>3964.257838</v>
      </c>
      <c r="H9" s="39">
        <v>4229.1386979999997</v>
      </c>
      <c r="I9" s="39">
        <v>4458.778816</v>
      </c>
      <c r="J9" s="39">
        <v>4087.5103210000002</v>
      </c>
      <c r="K9" s="39">
        <v>4368.1062849999998</v>
      </c>
      <c r="L9" s="39">
        <v>4753.7491719999998</v>
      </c>
      <c r="M9" s="39">
        <v>5247.7740100000001</v>
      </c>
      <c r="N9" s="39">
        <v>5656.4425119999996</v>
      </c>
      <c r="O9" s="39">
        <v>5835.5387220000002</v>
      </c>
      <c r="P9" s="39">
        <v>6374.0374060000004</v>
      </c>
      <c r="Q9" s="39">
        <v>6615.1824360000001</v>
      </c>
      <c r="R9" s="39">
        <v>6973.5869650000004</v>
      </c>
      <c r="S9" s="39">
        <v>6982</v>
      </c>
      <c r="T9" s="39">
        <v>7459</v>
      </c>
      <c r="U9" s="39">
        <v>7646</v>
      </c>
      <c r="V9" s="39">
        <v>7844</v>
      </c>
      <c r="W9" s="39">
        <v>7798</v>
      </c>
      <c r="X9" s="39">
        <v>7873</v>
      </c>
      <c r="Y9" s="39">
        <f t="shared" si="0"/>
        <v>7823.7342264909457</v>
      </c>
      <c r="Z9" s="36" t="s">
        <v>7</v>
      </c>
      <c r="AA9" s="13"/>
    </row>
    <row r="10" spans="1:27" ht="16" thickTop="1" thickBot="1">
      <c r="A10" s="36" t="s">
        <v>8</v>
      </c>
      <c r="B10" s="38">
        <v>2754.2646428442313</v>
      </c>
      <c r="C10" s="38">
        <v>3072.402092683355</v>
      </c>
      <c r="D10" s="38">
        <v>3241.2834986856174</v>
      </c>
      <c r="E10" s="38">
        <v>3248.5138952728698</v>
      </c>
      <c r="F10" s="38">
        <v>3131.2781791795564</v>
      </c>
      <c r="G10" s="39">
        <v>3331.3910310000001</v>
      </c>
      <c r="H10" s="39">
        <v>3571.9903100000001</v>
      </c>
      <c r="I10" s="39">
        <v>3876.9534950000002</v>
      </c>
      <c r="J10" s="39">
        <v>3560.8775719999999</v>
      </c>
      <c r="K10" s="39">
        <v>3771.6446350000001</v>
      </c>
      <c r="L10" s="39">
        <v>4176.9586579999996</v>
      </c>
      <c r="M10" s="39">
        <v>4706.1883900000003</v>
      </c>
      <c r="N10" s="39">
        <v>4924.2458610000003</v>
      </c>
      <c r="O10" s="39">
        <v>5005.2409520000001</v>
      </c>
      <c r="P10" s="39">
        <v>5571.8509640000002</v>
      </c>
      <c r="Q10" s="39">
        <v>5760.3113860000003</v>
      </c>
      <c r="R10" s="39">
        <v>6141.6152940000002</v>
      </c>
      <c r="S10" s="39">
        <v>6160</v>
      </c>
      <c r="T10" s="39">
        <v>6625</v>
      </c>
      <c r="U10" s="39">
        <v>6938</v>
      </c>
      <c r="V10" s="39">
        <v>6951</v>
      </c>
      <c r="W10" s="39">
        <v>7003</v>
      </c>
      <c r="X10" s="39">
        <v>6837</v>
      </c>
      <c r="Y10" s="39">
        <f t="shared" si="0"/>
        <v>6794.2170591284894</v>
      </c>
      <c r="Z10" s="36" t="s">
        <v>8</v>
      </c>
      <c r="AA10" s="13"/>
    </row>
    <row r="11" spans="1:27" ht="16" thickTop="1" thickBot="1">
      <c r="A11" s="36" t="s">
        <v>9</v>
      </c>
      <c r="B11" s="38">
        <v>610.45205472377302</v>
      </c>
      <c r="C11" s="38">
        <v>731.30296911071287</v>
      </c>
      <c r="D11" s="38">
        <v>742.14856399159214</v>
      </c>
      <c r="E11" s="38">
        <v>725.10548632163898</v>
      </c>
      <c r="F11" s="38">
        <v>725.10548632163898</v>
      </c>
      <c r="G11" s="39">
        <v>887.21193589999996</v>
      </c>
      <c r="H11" s="39">
        <v>888.82953850000001</v>
      </c>
      <c r="I11" s="39">
        <v>968.40638249999995</v>
      </c>
      <c r="J11" s="39">
        <v>883.28224079999995</v>
      </c>
      <c r="K11" s="39">
        <v>880.04592349999996</v>
      </c>
      <c r="L11" s="39">
        <v>1022.011003</v>
      </c>
      <c r="M11" s="39">
        <v>1082.9753679999999</v>
      </c>
      <c r="N11" s="39">
        <v>1189.8676800000001</v>
      </c>
      <c r="O11" s="39">
        <v>1234.196379</v>
      </c>
      <c r="P11" s="39">
        <v>1329.603128</v>
      </c>
      <c r="Q11" s="39">
        <v>1378.8959339999999</v>
      </c>
      <c r="R11" s="39">
        <v>1482.3359820000001</v>
      </c>
      <c r="S11" s="39">
        <v>1466</v>
      </c>
      <c r="T11" s="39">
        <v>1586</v>
      </c>
      <c r="U11" s="39">
        <v>1618</v>
      </c>
      <c r="V11" s="39">
        <v>1646</v>
      </c>
      <c r="W11" s="39">
        <v>1629</v>
      </c>
      <c r="X11" s="39">
        <v>1635</v>
      </c>
      <c r="Y11" s="39">
        <f t="shared" si="0"/>
        <v>1624.7688886463477</v>
      </c>
      <c r="Z11" s="36" t="s">
        <v>9</v>
      </c>
      <c r="AA11" s="13"/>
    </row>
    <row r="12" spans="1:27" ht="16" thickTop="1" thickBot="1">
      <c r="A12" s="36" t="s">
        <v>10</v>
      </c>
      <c r="B12" s="38">
        <v>1203.3445748785036</v>
      </c>
      <c r="C12" s="38">
        <v>1357.2487308071704</v>
      </c>
      <c r="D12" s="38">
        <v>1414.5754466061035</v>
      </c>
      <c r="E12" s="38">
        <v>1372.2259808807655</v>
      </c>
      <c r="F12" s="38">
        <v>1361.3803859998864</v>
      </c>
      <c r="G12" s="39">
        <v>1405.050657</v>
      </c>
      <c r="H12" s="39">
        <v>1468.8223599999999</v>
      </c>
      <c r="I12" s="39">
        <v>1454.794044</v>
      </c>
      <c r="J12" s="39">
        <v>1522.668981</v>
      </c>
      <c r="K12" s="39">
        <v>1637.2930779999999</v>
      </c>
      <c r="L12" s="39">
        <v>1829.3656860000001</v>
      </c>
      <c r="M12" s="39">
        <v>2007.9842189999999</v>
      </c>
      <c r="N12" s="39">
        <v>2086.4268179999999</v>
      </c>
      <c r="O12" s="39">
        <v>2094.4080220000001</v>
      </c>
      <c r="P12" s="39">
        <v>2252.7467839999999</v>
      </c>
      <c r="Q12" s="39">
        <v>2355.5693729999998</v>
      </c>
      <c r="R12" s="39">
        <v>2644.6956249999998</v>
      </c>
      <c r="S12" s="39">
        <v>2528</v>
      </c>
      <c r="T12" s="39">
        <v>2702</v>
      </c>
      <c r="U12" s="39">
        <v>2777</v>
      </c>
      <c r="V12" s="39">
        <v>2882</v>
      </c>
      <c r="W12" s="39">
        <v>2858</v>
      </c>
      <c r="X12" s="39">
        <v>2780</v>
      </c>
      <c r="Y12" s="39">
        <f t="shared" si="0"/>
        <v>2762.6039819185607</v>
      </c>
      <c r="Z12" s="36" t="s">
        <v>10</v>
      </c>
      <c r="AA12" s="13"/>
    </row>
    <row r="13" spans="1:27" ht="16" thickTop="1" thickBot="1">
      <c r="A13" s="36" t="s">
        <v>11</v>
      </c>
      <c r="B13" s="38">
        <v>4023.1992439070996</v>
      </c>
      <c r="C13" s="38">
        <v>4490.0762806839957</v>
      </c>
      <c r="D13" s="38">
        <v>4635.7171262272304</v>
      </c>
      <c r="E13" s="38">
        <v>4716.2844024851911</v>
      </c>
      <c r="F13" s="38">
        <v>4827.32263578943</v>
      </c>
      <c r="G13" s="39">
        <v>3961.0227989999998</v>
      </c>
      <c r="H13" s="39">
        <v>4185.2575049999996</v>
      </c>
      <c r="I13" s="39">
        <v>4572.952953</v>
      </c>
      <c r="J13" s="39">
        <v>5570.8233369999998</v>
      </c>
      <c r="K13" s="39">
        <v>5868.1446400000004</v>
      </c>
      <c r="L13" s="39">
        <v>6553.9970000000003</v>
      </c>
      <c r="M13" s="39">
        <v>7209.2587020000001</v>
      </c>
      <c r="N13" s="39">
        <v>7830.3408429999999</v>
      </c>
      <c r="O13" s="39">
        <v>8531.0137529999993</v>
      </c>
      <c r="P13" s="39">
        <v>9646.4783179999995</v>
      </c>
      <c r="Q13" s="39">
        <v>10531.123219999999</v>
      </c>
      <c r="R13" s="39">
        <v>11058.07194</v>
      </c>
      <c r="S13" s="39">
        <v>10801</v>
      </c>
      <c r="T13" s="39">
        <v>11414</v>
      </c>
      <c r="U13" s="39">
        <v>11388</v>
      </c>
      <c r="V13" s="39">
        <v>11514</v>
      </c>
      <c r="W13" s="39">
        <v>11199</v>
      </c>
      <c r="X13" s="39">
        <v>11046</v>
      </c>
      <c r="Y13" s="39">
        <f t="shared" si="0"/>
        <v>10976.878987148353</v>
      </c>
      <c r="Z13" s="36" t="s">
        <v>11</v>
      </c>
      <c r="AA13" s="13"/>
    </row>
    <row r="14" spans="1:27" ht="16" thickTop="1" thickBot="1">
      <c r="A14" s="36" t="s">
        <v>12</v>
      </c>
      <c r="B14" s="38">
        <v>875.39444395667965</v>
      </c>
      <c r="C14" s="38">
        <v>986.43267726091915</v>
      </c>
      <c r="D14" s="38">
        <v>1029.2985998853467</v>
      </c>
      <c r="E14" s="38">
        <v>1005.0251256281407</v>
      </c>
      <c r="F14" s="38">
        <v>1007.0909532244987</v>
      </c>
      <c r="G14" s="39">
        <v>1149.2656300000001</v>
      </c>
      <c r="H14" s="39">
        <v>1256.9240789999999</v>
      </c>
      <c r="I14" s="39">
        <v>1365.8125210000001</v>
      </c>
      <c r="J14" s="39">
        <v>1336.043995</v>
      </c>
      <c r="K14" s="39">
        <v>1310.446009</v>
      </c>
      <c r="L14" s="39">
        <v>1477.4908479999999</v>
      </c>
      <c r="M14" s="39">
        <v>1746.5454589999999</v>
      </c>
      <c r="N14" s="39">
        <v>1833.9448540000001</v>
      </c>
      <c r="O14" s="39">
        <v>1990.780123</v>
      </c>
      <c r="P14" s="39">
        <v>1976.861418</v>
      </c>
      <c r="Q14" s="39">
        <v>2187.742757</v>
      </c>
      <c r="R14" s="39">
        <v>2304.8189889999999</v>
      </c>
      <c r="S14" s="39">
        <v>2263</v>
      </c>
      <c r="T14" s="39">
        <v>2442</v>
      </c>
      <c r="U14" s="39">
        <v>2431</v>
      </c>
      <c r="V14" s="39">
        <v>2416</v>
      </c>
      <c r="W14" s="39">
        <v>2416</v>
      </c>
      <c r="X14" s="39">
        <v>2395</v>
      </c>
      <c r="Y14" s="39">
        <f t="shared" si="0"/>
        <v>2380.0131426960261</v>
      </c>
      <c r="Z14" s="36" t="s">
        <v>12</v>
      </c>
      <c r="AA14" s="13"/>
    </row>
    <row r="15" spans="1:27" ht="16" thickTop="1" thickBot="1">
      <c r="A15" s="36" t="s">
        <v>13</v>
      </c>
      <c r="B15" s="38">
        <v>228.27394939755303</v>
      </c>
      <c r="C15" s="38">
        <v>264.94238923290658</v>
      </c>
      <c r="D15" s="38">
        <v>270.62341512289095</v>
      </c>
      <c r="E15" s="38">
        <v>265.45884613199604</v>
      </c>
      <c r="F15" s="38">
        <v>272.17278582015939</v>
      </c>
      <c r="G15" s="39">
        <v>298.99640529999999</v>
      </c>
      <c r="H15" s="39">
        <v>321.9894271</v>
      </c>
      <c r="I15" s="39">
        <v>330.65009279999998</v>
      </c>
      <c r="J15" s="39">
        <v>329.5200868</v>
      </c>
      <c r="K15" s="39">
        <v>328.42729259999999</v>
      </c>
      <c r="L15" s="39">
        <v>369.20998609999998</v>
      </c>
      <c r="M15" s="39">
        <v>435.4693178</v>
      </c>
      <c r="N15" s="39">
        <v>438.488158</v>
      </c>
      <c r="O15" s="39">
        <v>487.27983970000003</v>
      </c>
      <c r="P15" s="39">
        <v>509.47195699999997</v>
      </c>
      <c r="Q15" s="39">
        <v>608.94935329999998</v>
      </c>
      <c r="R15" s="39">
        <v>594.55088950000004</v>
      </c>
      <c r="S15" s="39">
        <v>616</v>
      </c>
      <c r="T15" s="39">
        <v>643</v>
      </c>
      <c r="U15" s="39">
        <v>645</v>
      </c>
      <c r="V15" s="39">
        <v>656</v>
      </c>
      <c r="W15" s="39">
        <v>632</v>
      </c>
      <c r="X15" s="39">
        <v>639</v>
      </c>
      <c r="Y15" s="39">
        <f t="shared" si="0"/>
        <v>635.00141886545339</v>
      </c>
      <c r="Z15" s="36" t="s">
        <v>13</v>
      </c>
      <c r="AA15" s="13"/>
    </row>
    <row r="16" spans="1:27" ht="16" thickTop="1" thickBot="1">
      <c r="A16" s="36" t="s">
        <v>14</v>
      </c>
      <c r="B16" s="38">
        <v>3857.9330361984639</v>
      </c>
      <c r="C16" s="38">
        <v>4428.617909692347</v>
      </c>
      <c r="D16" s="38">
        <v>4546.8865395838393</v>
      </c>
      <c r="E16" s="38">
        <v>4531.3928326111545</v>
      </c>
      <c r="F16" s="38">
        <v>4507.6358152530383</v>
      </c>
      <c r="G16" s="39">
        <v>3871.1654739999999</v>
      </c>
      <c r="H16" s="39">
        <v>4135.1140169999999</v>
      </c>
      <c r="I16" s="39">
        <v>4787.5516589999997</v>
      </c>
      <c r="J16" s="39">
        <v>5496.0542880000003</v>
      </c>
      <c r="K16" s="39">
        <v>5727.0198309999996</v>
      </c>
      <c r="L16" s="39">
        <v>6772.2958159999998</v>
      </c>
      <c r="M16" s="39">
        <v>7681.7544529999996</v>
      </c>
      <c r="N16" s="39">
        <v>7862.0990659999998</v>
      </c>
      <c r="O16" s="39">
        <v>8190.3102099999996</v>
      </c>
      <c r="P16" s="39">
        <v>9232.0956910000004</v>
      </c>
      <c r="Q16" s="39">
        <v>9869.6649030000008</v>
      </c>
      <c r="R16" s="39">
        <v>9828.1804740000007</v>
      </c>
      <c r="S16" s="39">
        <v>9894</v>
      </c>
      <c r="T16" s="39">
        <v>10695</v>
      </c>
      <c r="U16" s="39">
        <v>10603</v>
      </c>
      <c r="V16" s="39">
        <v>10570</v>
      </c>
      <c r="W16" s="39">
        <v>10384</v>
      </c>
      <c r="X16" s="39">
        <v>10164</v>
      </c>
      <c r="Y16" s="39">
        <f t="shared" si="0"/>
        <v>10100.39815547491</v>
      </c>
      <c r="Z16" s="36" t="s">
        <v>14</v>
      </c>
      <c r="AA16" s="13"/>
    </row>
    <row r="17" spans="1:29" ht="16" thickTop="1" thickBot="1">
      <c r="A17" s="36" t="s">
        <v>15</v>
      </c>
      <c r="B17" s="38">
        <v>2694.3556425498509</v>
      </c>
      <c r="C17" s="38">
        <v>3072.9185495824445</v>
      </c>
      <c r="D17" s="38">
        <v>3225.7897917129326</v>
      </c>
      <c r="E17" s="38">
        <v>3200.4834036575476</v>
      </c>
      <c r="F17" s="38">
        <v>3233.0201883001855</v>
      </c>
      <c r="G17" s="39">
        <v>2852.5031349999999</v>
      </c>
      <c r="H17" s="39">
        <v>3138.7514919999999</v>
      </c>
      <c r="I17" s="39">
        <v>3423.3319139999999</v>
      </c>
      <c r="J17" s="39">
        <v>3597.400157</v>
      </c>
      <c r="K17" s="39">
        <v>4289.6978140000001</v>
      </c>
      <c r="L17" s="39">
        <v>4757.9082529999996</v>
      </c>
      <c r="M17" s="39">
        <v>5090.1747880000003</v>
      </c>
      <c r="N17" s="39">
        <v>5229.519053</v>
      </c>
      <c r="O17" s="39">
        <v>5291.2867480000004</v>
      </c>
      <c r="P17" s="39">
        <v>5751.7927970000001</v>
      </c>
      <c r="Q17" s="39">
        <v>6318.3713879999996</v>
      </c>
      <c r="R17" s="39">
        <v>6736.0953929999996</v>
      </c>
      <c r="S17" s="39">
        <v>6909</v>
      </c>
      <c r="T17" s="39">
        <v>7311</v>
      </c>
      <c r="U17" s="39">
        <v>7481</v>
      </c>
      <c r="V17" s="39">
        <v>7657</v>
      </c>
      <c r="W17" s="39">
        <v>7578</v>
      </c>
      <c r="X17" s="39">
        <v>7420</v>
      </c>
      <c r="Y17" s="39">
        <f t="shared" si="0"/>
        <v>7373.5689013797555</v>
      </c>
      <c r="Z17" s="36" t="s">
        <v>15</v>
      </c>
      <c r="AA17" s="13"/>
    </row>
    <row r="18" spans="1:29" ht="16" thickTop="1" thickBot="1">
      <c r="A18" s="36" t="s">
        <v>16</v>
      </c>
      <c r="B18" s="38">
        <v>356.87171727083518</v>
      </c>
      <c r="C18" s="38">
        <v>430.72505384063174</v>
      </c>
      <c r="D18" s="38">
        <v>444.15293321695839</v>
      </c>
      <c r="E18" s="38">
        <v>443.63647631786887</v>
      </c>
      <c r="F18" s="38">
        <v>424.01111415246839</v>
      </c>
      <c r="G18" s="39">
        <v>522.40830730000005</v>
      </c>
      <c r="H18" s="39">
        <v>566.38292569999999</v>
      </c>
      <c r="I18" s="39">
        <v>590.27653299999997</v>
      </c>
      <c r="J18" s="39">
        <v>603.87668120000001</v>
      </c>
      <c r="K18" s="39">
        <v>590.30534899999998</v>
      </c>
      <c r="L18" s="39">
        <v>673.44834719999994</v>
      </c>
      <c r="M18" s="39">
        <v>732.02818539999998</v>
      </c>
      <c r="N18" s="39">
        <v>763.39850679999995</v>
      </c>
      <c r="O18" s="39">
        <v>803.06595709999999</v>
      </c>
      <c r="P18" s="39">
        <v>866.44775509999999</v>
      </c>
      <c r="Q18" s="39">
        <v>935.83294139999998</v>
      </c>
      <c r="R18" s="39">
        <v>1000.931793</v>
      </c>
      <c r="S18" s="39">
        <v>1041</v>
      </c>
      <c r="T18" s="39">
        <v>1122</v>
      </c>
      <c r="U18" s="39">
        <v>1142</v>
      </c>
      <c r="V18" s="39">
        <v>1133</v>
      </c>
      <c r="W18" s="39">
        <v>1134</v>
      </c>
      <c r="X18" s="39">
        <v>1081</v>
      </c>
      <c r="Y18" s="39">
        <f t="shared" si="0"/>
        <v>1074.2355771417137</v>
      </c>
      <c r="Z18" s="36" t="s">
        <v>16</v>
      </c>
      <c r="AA18" s="13"/>
    </row>
    <row r="19" spans="1:29" ht="16" thickTop="1" thickBot="1">
      <c r="A19" s="36" t="s">
        <v>17</v>
      </c>
      <c r="B19" s="38">
        <v>1261.1877475765259</v>
      </c>
      <c r="C19" s="38">
        <v>1468.28696411141</v>
      </c>
      <c r="D19" s="38">
        <v>1551.952981763907</v>
      </c>
      <c r="E19" s="38">
        <v>1571.5783439293075</v>
      </c>
      <c r="F19" s="38">
        <v>1549.8871541675489</v>
      </c>
      <c r="G19" s="39">
        <v>1509.866391</v>
      </c>
      <c r="H19" s="39">
        <v>1664.17705</v>
      </c>
      <c r="I19" s="39">
        <v>1797.2671049999999</v>
      </c>
      <c r="J19" s="39">
        <v>1992.643356</v>
      </c>
      <c r="K19" s="39">
        <v>2106.4016809999998</v>
      </c>
      <c r="L19" s="39">
        <v>2384.2062900000001</v>
      </c>
      <c r="M19" s="39">
        <v>2567.9751000000001</v>
      </c>
      <c r="N19" s="39">
        <v>2622.3795650000002</v>
      </c>
      <c r="O19" s="39">
        <v>2606.610936</v>
      </c>
      <c r="P19" s="39">
        <v>2733.5820920000001</v>
      </c>
      <c r="Q19" s="39">
        <v>3015.227034</v>
      </c>
      <c r="R19" s="39">
        <v>3096.3815500000001</v>
      </c>
      <c r="S19" s="39">
        <v>3592</v>
      </c>
      <c r="T19" s="39">
        <v>3691</v>
      </c>
      <c r="U19" s="39">
        <v>3740</v>
      </c>
      <c r="V19" s="39">
        <v>3748</v>
      </c>
      <c r="W19" s="39">
        <v>3687</v>
      </c>
      <c r="X19" s="39">
        <v>3618</v>
      </c>
      <c r="Y19" s="39">
        <f t="shared" si="0"/>
        <v>3595.3601462522852</v>
      </c>
      <c r="Z19" s="36" t="s">
        <v>17</v>
      </c>
      <c r="AA19" s="13"/>
    </row>
    <row r="20" spans="1:29" ht="16" thickTop="1" thickBot="1">
      <c r="A20" s="36" t="s">
        <v>18</v>
      </c>
      <c r="B20" s="38">
        <v>3439.0864910368905</v>
      </c>
      <c r="C20" s="38">
        <v>4011.8371921271309</v>
      </c>
      <c r="D20" s="38">
        <v>3992.7282868608199</v>
      </c>
      <c r="E20" s="38">
        <v>3905.9635278137862</v>
      </c>
      <c r="F20" s="38">
        <v>3957.0927608236457</v>
      </c>
      <c r="G20" s="39">
        <v>3706.2157510000002</v>
      </c>
      <c r="H20" s="39">
        <v>4005.6739280000002</v>
      </c>
      <c r="I20" s="39">
        <v>3982.7263130000001</v>
      </c>
      <c r="J20" s="39">
        <v>4718.3618669999996</v>
      </c>
      <c r="K20" s="39">
        <v>4815.040019</v>
      </c>
      <c r="L20" s="39">
        <v>5255.1640779999998</v>
      </c>
      <c r="M20" s="39">
        <v>6027.0945220000003</v>
      </c>
      <c r="N20" s="39">
        <v>6623.4924920000003</v>
      </c>
      <c r="O20" s="39">
        <v>6807.0813580000004</v>
      </c>
      <c r="P20" s="39">
        <v>7643.6792809999997</v>
      </c>
      <c r="Q20" s="39">
        <v>8219.8785719999996</v>
      </c>
      <c r="R20" s="39">
        <v>9174.5547920000008</v>
      </c>
      <c r="S20" s="39">
        <v>8557</v>
      </c>
      <c r="T20" s="39">
        <v>8863</v>
      </c>
      <c r="U20" s="39">
        <v>8861</v>
      </c>
      <c r="V20" s="39">
        <v>9163</v>
      </c>
      <c r="W20" s="39">
        <v>9139</v>
      </c>
      <c r="X20" s="39">
        <v>8982</v>
      </c>
      <c r="Y20" s="39">
        <f t="shared" si="0"/>
        <v>8925.7945919397534</v>
      </c>
      <c r="Z20" s="36" t="s">
        <v>18</v>
      </c>
      <c r="AA20" s="13"/>
    </row>
    <row r="21" spans="1:29" ht="16" thickTop="1" thickBot="1">
      <c r="A21" s="36" t="s">
        <v>19</v>
      </c>
      <c r="B21" s="38">
        <v>1125.359583115991</v>
      </c>
      <c r="C21" s="38">
        <v>1243.6282130074835</v>
      </c>
      <c r="D21" s="38">
        <v>1429.0362397806091</v>
      </c>
      <c r="E21" s="38">
        <v>1377.9070067707501</v>
      </c>
      <c r="F21" s="38">
        <v>1430.5856104778775</v>
      </c>
      <c r="G21" s="39">
        <v>1663.7578100000001</v>
      </c>
      <c r="H21" s="39">
        <v>1763.3705130000001</v>
      </c>
      <c r="I21" s="39">
        <v>1858.581702</v>
      </c>
      <c r="J21" s="39">
        <v>1671.345877</v>
      </c>
      <c r="K21" s="39">
        <v>1738.1090160000001</v>
      </c>
      <c r="L21" s="39">
        <v>1981.3272440000001</v>
      </c>
      <c r="M21" s="39">
        <v>2181.3247030000002</v>
      </c>
      <c r="N21" s="39">
        <v>2313.5509959999999</v>
      </c>
      <c r="O21" s="39">
        <v>2404.7990679999998</v>
      </c>
      <c r="P21" s="39">
        <v>2586.1004440000002</v>
      </c>
      <c r="Q21" s="39">
        <v>2750.7457460000001</v>
      </c>
      <c r="R21" s="39">
        <v>2859.872046</v>
      </c>
      <c r="S21" s="39">
        <v>2803</v>
      </c>
      <c r="T21" s="39">
        <v>3108</v>
      </c>
      <c r="U21" s="39">
        <v>3228</v>
      </c>
      <c r="V21" s="39">
        <v>3361</v>
      </c>
      <c r="W21" s="39">
        <v>3359</v>
      </c>
      <c r="X21" s="39">
        <v>3432</v>
      </c>
      <c r="Y21" s="39">
        <f t="shared" si="0"/>
        <v>3410.5240524980218</v>
      </c>
      <c r="Z21" s="36" t="s">
        <v>19</v>
      </c>
      <c r="AA21" s="13"/>
    </row>
    <row r="22" spans="1:29" ht="16" thickTop="1" thickBot="1">
      <c r="A22" s="36" t="s">
        <v>20</v>
      </c>
      <c r="B22" s="40">
        <v>41607.317161346298</v>
      </c>
      <c r="C22" s="40">
        <v>47309.001327294231</v>
      </c>
      <c r="D22" s="40">
        <v>49193.552552071764</v>
      </c>
      <c r="E22" s="40">
        <v>49018.990120179522</v>
      </c>
      <c r="F22" s="40">
        <v>49041.197766840371</v>
      </c>
      <c r="G22" s="41">
        <v>48150</v>
      </c>
      <c r="H22" s="41">
        <v>51719</v>
      </c>
      <c r="I22" s="41">
        <v>56042</v>
      </c>
      <c r="J22" s="41">
        <v>58084</v>
      </c>
      <c r="K22" s="41">
        <v>60864</v>
      </c>
      <c r="L22" s="41">
        <v>68124</v>
      </c>
      <c r="M22" s="41">
        <v>75071</v>
      </c>
      <c r="N22" s="41">
        <v>79361</v>
      </c>
      <c r="O22" s="41">
        <v>82003</v>
      </c>
      <c r="P22" s="41">
        <v>90163</v>
      </c>
      <c r="Q22" s="41">
        <v>96077</v>
      </c>
      <c r="R22" s="41">
        <v>101344</v>
      </c>
      <c r="S22" s="41">
        <v>101587</v>
      </c>
      <c r="T22" s="41">
        <v>108363</v>
      </c>
      <c r="U22" s="41">
        <v>110058</v>
      </c>
      <c r="V22" s="41">
        <v>112251</v>
      </c>
      <c r="W22" s="41">
        <v>111517</v>
      </c>
      <c r="X22" s="41">
        <v>109947</v>
      </c>
      <c r="Y22" s="41">
        <v>109259</v>
      </c>
      <c r="Z22" s="36" t="s">
        <v>20</v>
      </c>
      <c r="AA22" s="13"/>
      <c r="AC22" s="56">
        <f>(Y22-X22)/X22</f>
        <v>-6.2575604609493669E-3</v>
      </c>
    </row>
    <row r="23" spans="1:29" ht="15" thickTop="1">
      <c r="A23" s="13"/>
      <c r="B23" s="21"/>
      <c r="C23" s="21"/>
      <c r="D23" s="21"/>
      <c r="E23" s="21"/>
      <c r="F23" s="21"/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7"/>
      <c r="W23" s="43"/>
      <c r="X23" s="44"/>
      <c r="Y23" s="43"/>
      <c r="Z23" s="13"/>
      <c r="AA23" s="13"/>
    </row>
    <row r="24" spans="1:29">
      <c r="A24" s="13" t="s">
        <v>91</v>
      </c>
      <c r="B24" s="21"/>
      <c r="C24" s="21"/>
      <c r="D24" s="21"/>
      <c r="E24" s="21"/>
      <c r="F24" s="21"/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7"/>
      <c r="W24" s="43"/>
      <c r="X24" s="44"/>
      <c r="Y24" s="43"/>
      <c r="Z24" s="13"/>
      <c r="AA24" s="13"/>
    </row>
    <row r="25" spans="1:29">
      <c r="A25" s="13"/>
      <c r="B25" s="21"/>
      <c r="C25" s="21"/>
      <c r="D25" s="21"/>
      <c r="E25" s="21"/>
      <c r="F25" s="21"/>
      <c r="G25" s="43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7"/>
      <c r="W25" s="43"/>
      <c r="X25" s="44"/>
      <c r="Y25" s="43"/>
      <c r="Z25" s="13"/>
      <c r="AA25" s="13"/>
    </row>
    <row r="26" spans="1:29">
      <c r="A26" s="13"/>
      <c r="B26" s="21"/>
      <c r="C26" s="21"/>
      <c r="D26" s="21"/>
      <c r="E26" s="21"/>
      <c r="F26" s="21"/>
      <c r="G26" s="43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7"/>
      <c r="W26" s="43"/>
      <c r="X26" s="44"/>
      <c r="Y26" s="43"/>
      <c r="Z26" s="13"/>
      <c r="AA26" s="13"/>
    </row>
    <row r="27" spans="1:29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2" t="s">
        <v>88</v>
      </c>
      <c r="X27" s="63"/>
      <c r="Y27" s="55" t="s">
        <v>92</v>
      </c>
      <c r="Z27" s="13"/>
      <c r="AA27" s="13"/>
    </row>
    <row r="28" spans="1:29">
      <c r="A28" s="13"/>
      <c r="B28" s="13"/>
      <c r="C28" s="13"/>
      <c r="D28" s="13"/>
      <c r="E28" s="13"/>
      <c r="F28" s="13"/>
      <c r="G28" s="45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8"/>
      <c r="W28" s="45"/>
      <c r="X28" s="46"/>
      <c r="Y28" s="45"/>
      <c r="Z28" s="13"/>
      <c r="AA28" s="13"/>
    </row>
    <row r="29" spans="1:29">
      <c r="A29" s="13"/>
      <c r="B29" s="13"/>
      <c r="C29" s="13"/>
      <c r="D29" s="13"/>
      <c r="E29" s="13"/>
      <c r="F29" s="13"/>
      <c r="G29" s="45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8"/>
      <c r="W29" s="45"/>
      <c r="X29" s="46"/>
      <c r="Y29" s="45"/>
      <c r="Z29" s="13"/>
      <c r="AA29" s="13"/>
    </row>
    <row r="30" spans="1:29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45"/>
      <c r="Z30" s="13"/>
      <c r="AA30" s="13"/>
    </row>
    <row r="31" spans="1:29" ht="16" customHeight="1">
      <c r="A31" s="13"/>
      <c r="B31" s="13"/>
      <c r="C31" s="13"/>
      <c r="D31" s="13"/>
      <c r="E31" s="13"/>
      <c r="F31" s="61" t="s">
        <v>89</v>
      </c>
      <c r="G31" s="61"/>
      <c r="H31" s="61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61" t="s">
        <v>89</v>
      </c>
      <c r="W31" s="61"/>
      <c r="X31" s="61"/>
      <c r="Y31" s="13"/>
      <c r="Z31" s="13"/>
      <c r="AA31" s="13"/>
    </row>
    <row r="32" spans="1:29" s="34" customFormat="1"/>
    <row r="33" s="34" customFormat="1"/>
    <row r="34" s="34" customFormat="1"/>
    <row r="35" s="34" customFormat="1"/>
    <row r="36" s="34" customFormat="1"/>
    <row r="37" s="34" customFormat="1"/>
    <row r="38" s="34" customFormat="1"/>
    <row r="39" s="34" customFormat="1"/>
    <row r="40" s="34" customFormat="1"/>
    <row r="41" s="34" customFormat="1"/>
    <row r="42" s="34" customFormat="1"/>
    <row r="43" s="34" customFormat="1"/>
    <row r="44" s="34" customFormat="1"/>
    <row r="45" s="34" customFormat="1"/>
    <row r="46" s="34" customFormat="1"/>
    <row r="47" s="34" customFormat="1"/>
    <row r="48" s="34" customFormat="1"/>
    <row r="49" s="34" customFormat="1"/>
    <row r="50" s="34" customFormat="1"/>
    <row r="51" s="34" customFormat="1"/>
    <row r="52" s="34" customFormat="1"/>
    <row r="53" s="34" customFormat="1"/>
    <row r="54" s="34" customFormat="1"/>
    <row r="55" s="34" customFormat="1"/>
    <row r="56" s="34" customFormat="1"/>
    <row r="57" s="34" customFormat="1"/>
    <row r="58" s="34" customFormat="1"/>
    <row r="59" s="34" customFormat="1"/>
    <row r="60" s="34" customFormat="1"/>
    <row r="61" s="34" customFormat="1"/>
    <row r="62" s="34" customFormat="1"/>
    <row r="63" s="34" customFormat="1"/>
    <row r="64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</sheetData>
  <sheetProtection password="C19B" sheet="1" objects="1" scenarios="1" selectLockedCells="1" selectUnlockedCells="1"/>
  <mergeCells count="5">
    <mergeCell ref="B27:F27"/>
    <mergeCell ref="G27:V27"/>
    <mergeCell ref="V31:X31"/>
    <mergeCell ref="F31:H31"/>
    <mergeCell ref="W27:X2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CCFFCC"/>
  </sheetPr>
  <dimension ref="A1:BT122"/>
  <sheetViews>
    <sheetView tabSelected="1" topLeftCell="L1" workbookViewId="0">
      <selection activeCell="AE18" sqref="AE18"/>
    </sheetView>
  </sheetViews>
  <sheetFormatPr baseColWidth="10" defaultColWidth="8.83203125" defaultRowHeight="14" x14ac:dyDescent="0"/>
  <cols>
    <col min="1" max="1" width="26.83203125" style="14" customWidth="1"/>
    <col min="2" max="25" width="14.1640625" style="14" customWidth="1"/>
    <col min="26" max="72" width="8.83203125" style="34"/>
    <col min="73" max="16384" width="8.83203125" style="14"/>
  </cols>
  <sheetData>
    <row r="1" spans="1:25" ht="13" customHeight="1" thickTop="1" thickBot="1">
      <c r="A1" s="35" t="s">
        <v>60</v>
      </c>
      <c r="B1" s="51">
        <v>1990</v>
      </c>
      <c r="C1" s="51">
        <v>1991</v>
      </c>
      <c r="D1" s="51">
        <v>1992</v>
      </c>
      <c r="E1" s="51">
        <v>1993</v>
      </c>
      <c r="F1" s="51">
        <v>1994</v>
      </c>
      <c r="G1" s="51">
        <v>1995</v>
      </c>
      <c r="H1" s="51">
        <v>1996</v>
      </c>
      <c r="I1" s="51">
        <v>1997</v>
      </c>
      <c r="J1" s="51">
        <v>1998</v>
      </c>
      <c r="K1" s="51">
        <v>1999</v>
      </c>
      <c r="L1" s="51">
        <v>2000</v>
      </c>
      <c r="M1" s="51">
        <v>2001</v>
      </c>
      <c r="N1" s="51">
        <v>2002</v>
      </c>
      <c r="O1" s="51">
        <v>2003</v>
      </c>
      <c r="P1" s="51">
        <v>2004</v>
      </c>
      <c r="Q1" s="51">
        <v>2005</v>
      </c>
      <c r="R1" s="51">
        <v>2006</v>
      </c>
      <c r="S1" s="51">
        <v>2007</v>
      </c>
      <c r="T1" s="51">
        <v>2008</v>
      </c>
      <c r="U1" s="51">
        <v>2009</v>
      </c>
      <c r="V1" s="51">
        <v>2010</v>
      </c>
      <c r="W1" s="51">
        <v>2011</v>
      </c>
      <c r="X1" s="51">
        <v>2012</v>
      </c>
      <c r="Y1" s="51">
        <v>2013</v>
      </c>
    </row>
    <row r="2" spans="1:25" ht="13" customHeight="1" thickTop="1" thickBot="1">
      <c r="A2" s="36" t="s">
        <v>0</v>
      </c>
      <c r="B2" s="39">
        <v>60336</v>
      </c>
      <c r="C2" s="39">
        <v>64104</v>
      </c>
      <c r="D2" s="39">
        <v>67465</v>
      </c>
      <c r="E2" s="39">
        <v>69203</v>
      </c>
      <c r="F2" s="39">
        <v>74123</v>
      </c>
      <c r="G2" s="39">
        <v>80967.786769432103</v>
      </c>
      <c r="H2" s="39">
        <v>85103.816437169793</v>
      </c>
      <c r="I2" s="39">
        <v>88867.128818951605</v>
      </c>
      <c r="J2" s="39">
        <v>92118.805369326801</v>
      </c>
      <c r="K2" s="39">
        <v>95458.439434859494</v>
      </c>
      <c r="L2" s="39">
        <v>100071.40090620601</v>
      </c>
      <c r="M2" s="39">
        <v>104393.83849660199</v>
      </c>
      <c r="N2" s="39">
        <v>107707.773985176</v>
      </c>
      <c r="O2" s="39">
        <v>111378.99106342701</v>
      </c>
      <c r="P2" s="39">
        <v>115624.067264752</v>
      </c>
      <c r="Q2" s="39">
        <v>118617.793570662</v>
      </c>
      <c r="R2" s="39">
        <v>122835.352370405</v>
      </c>
      <c r="S2" s="39">
        <v>126915.41255417001</v>
      </c>
      <c r="T2" s="39">
        <v>127463.065642045</v>
      </c>
      <c r="U2" s="39">
        <v>119398.543937479</v>
      </c>
      <c r="V2" s="39">
        <v>123864.728757227</v>
      </c>
      <c r="W2" s="39">
        <v>129160.07676500001</v>
      </c>
      <c r="X2" s="39">
        <v>127572.538049</v>
      </c>
      <c r="Y2" s="39">
        <v>126335.44541499999</v>
      </c>
    </row>
    <row r="3" spans="1:25" ht="13" customHeight="1" thickTop="1" thickBot="1">
      <c r="A3" s="36" t="s">
        <v>1</v>
      </c>
      <c r="B3" s="39">
        <v>2003</v>
      </c>
      <c r="C3" s="39">
        <v>2196</v>
      </c>
      <c r="D3" s="39">
        <v>2340</v>
      </c>
      <c r="E3" s="39">
        <v>2401</v>
      </c>
      <c r="F3" s="39">
        <v>2500</v>
      </c>
      <c r="G3" s="39">
        <v>2813.8614508135402</v>
      </c>
      <c r="H3" s="39">
        <v>2941.1855426479001</v>
      </c>
      <c r="I3" s="39">
        <v>2953.7476666410398</v>
      </c>
      <c r="J3" s="39">
        <v>3115.4602672914498</v>
      </c>
      <c r="K3" s="39">
        <v>3181.25946120753</v>
      </c>
      <c r="L3" s="39">
        <v>3226.3258426181301</v>
      </c>
      <c r="M3" s="39">
        <v>3426.8856979025099</v>
      </c>
      <c r="N3" s="39">
        <v>3548.87958243396</v>
      </c>
      <c r="O3" s="39">
        <v>3739.1755328087502</v>
      </c>
      <c r="P3" s="39">
        <v>3888.0444542636701</v>
      </c>
      <c r="Q3" s="39">
        <v>4031.7369345469001</v>
      </c>
      <c r="R3" s="39">
        <v>4197.5014708140798</v>
      </c>
      <c r="S3" s="39">
        <v>4329.6272166525096</v>
      </c>
      <c r="T3" s="39">
        <v>4439.2119387078201</v>
      </c>
      <c r="U3" s="39">
        <v>4246.3666354403704</v>
      </c>
      <c r="V3" s="39">
        <v>4423.6908381552003</v>
      </c>
      <c r="W3" s="39">
        <v>4718.5332740000003</v>
      </c>
      <c r="X3" s="39">
        <v>4707.8520049999997</v>
      </c>
      <c r="Y3" s="39">
        <v>4721.9115819999997</v>
      </c>
    </row>
    <row r="4" spans="1:25" ht="13" customHeight="1" thickTop="1" thickBot="1">
      <c r="A4" s="36" t="s">
        <v>2</v>
      </c>
      <c r="B4" s="39">
        <v>141638</v>
      </c>
      <c r="C4" s="39">
        <v>153214</v>
      </c>
      <c r="D4" s="39">
        <v>159851</v>
      </c>
      <c r="E4" s="39">
        <v>163965</v>
      </c>
      <c r="F4" s="39">
        <v>174943</v>
      </c>
      <c r="G4" s="39">
        <v>198727.310553925</v>
      </c>
      <c r="H4" s="39">
        <v>210840.60914229299</v>
      </c>
      <c r="I4" s="39">
        <v>219130.98506216999</v>
      </c>
      <c r="J4" s="39">
        <v>228671.93531637499</v>
      </c>
      <c r="K4" s="39">
        <v>233531.93772693601</v>
      </c>
      <c r="L4" s="39">
        <v>246239.09154987699</v>
      </c>
      <c r="M4" s="39">
        <v>258289.48867239401</v>
      </c>
      <c r="N4" s="39">
        <v>268904.75724801398</v>
      </c>
      <c r="O4" s="39">
        <v>276809.07777104102</v>
      </c>
      <c r="P4" s="39">
        <v>286726.345869752</v>
      </c>
      <c r="Q4" s="39">
        <v>294535.29578950099</v>
      </c>
      <c r="R4" s="39">
        <v>303882.22762297199</v>
      </c>
      <c r="S4" s="39">
        <v>317767.966357739</v>
      </c>
      <c r="T4" s="39">
        <v>327117.06593196199</v>
      </c>
      <c r="U4" s="39">
        <v>314944.44442902802</v>
      </c>
      <c r="V4" s="39">
        <v>328473.73361368797</v>
      </c>
      <c r="W4" s="39">
        <v>357580.75024199998</v>
      </c>
      <c r="X4" s="39">
        <v>356437.34741599998</v>
      </c>
      <c r="Y4" s="39">
        <v>360358.16456399998</v>
      </c>
    </row>
    <row r="5" spans="1:25" ht="13" customHeight="1" thickTop="1" thickBot="1">
      <c r="A5" s="36" t="s">
        <v>3</v>
      </c>
      <c r="B5" s="39">
        <v>14562</v>
      </c>
      <c r="C5" s="39">
        <v>15891</v>
      </c>
      <c r="D5" s="39">
        <v>16721</v>
      </c>
      <c r="E5" s="39">
        <v>17309</v>
      </c>
      <c r="F5" s="39">
        <v>18408</v>
      </c>
      <c r="G5" s="39">
        <v>20265.616708431298</v>
      </c>
      <c r="H5" s="39">
        <v>21816.399592610502</v>
      </c>
      <c r="I5" s="39">
        <v>22394.047680122701</v>
      </c>
      <c r="J5" s="39">
        <v>23534.403886278898</v>
      </c>
      <c r="K5" s="39">
        <v>24119.199656496701</v>
      </c>
      <c r="L5" s="39">
        <v>25572.7245051461</v>
      </c>
      <c r="M5" s="39">
        <v>26662.957261942502</v>
      </c>
      <c r="N5" s="39">
        <v>27316.991782083602</v>
      </c>
      <c r="O5" s="39">
        <v>28176.3096641542</v>
      </c>
      <c r="P5" s="39">
        <v>29505.756935297701</v>
      </c>
      <c r="Q5" s="39">
        <v>30099.341248874902</v>
      </c>
      <c r="R5" s="39">
        <v>31492.885355055099</v>
      </c>
      <c r="S5" s="39">
        <v>33011.111101182498</v>
      </c>
      <c r="T5" s="39">
        <v>33748.752770337102</v>
      </c>
      <c r="U5" s="39">
        <v>33430.621445493001</v>
      </c>
      <c r="V5" s="39">
        <v>34313.066071307898</v>
      </c>
      <c r="W5" s="39">
        <v>37469.308120000002</v>
      </c>
      <c r="X5" s="39">
        <v>37784.234486000001</v>
      </c>
      <c r="Y5" s="39">
        <v>38387.008407000001</v>
      </c>
    </row>
    <row r="6" spans="1:25" ht="13" customHeight="1" thickTop="1" thickBot="1">
      <c r="A6" s="36" t="s">
        <v>4</v>
      </c>
      <c r="B6" s="39">
        <v>59458</v>
      </c>
      <c r="C6" s="39">
        <v>64856</v>
      </c>
      <c r="D6" s="39">
        <v>68820</v>
      </c>
      <c r="E6" s="39">
        <v>72219</v>
      </c>
      <c r="F6" s="39">
        <v>76746</v>
      </c>
      <c r="G6" s="39">
        <v>88297.533722174907</v>
      </c>
      <c r="H6" s="39">
        <v>94220.332567020698</v>
      </c>
      <c r="I6" s="39">
        <v>98817.677230634203</v>
      </c>
      <c r="J6" s="39">
        <v>102374.630707905</v>
      </c>
      <c r="K6" s="39">
        <v>105719.251922963</v>
      </c>
      <c r="L6" s="39">
        <v>113181.694373331</v>
      </c>
      <c r="M6" s="39">
        <v>117700.33291187399</v>
      </c>
      <c r="N6" s="39">
        <v>120494.900650859</v>
      </c>
      <c r="O6" s="39">
        <v>125699.124426487</v>
      </c>
      <c r="P6" s="39">
        <v>132013.871790604</v>
      </c>
      <c r="Q6" s="39">
        <v>135690.408498729</v>
      </c>
      <c r="R6" s="39">
        <v>140576.00018751601</v>
      </c>
      <c r="S6" s="39">
        <v>147009.16255015001</v>
      </c>
      <c r="T6" s="39">
        <v>145923.47146182301</v>
      </c>
      <c r="U6" s="39">
        <v>141852.07756634601</v>
      </c>
      <c r="V6" s="39">
        <v>144322.71389762501</v>
      </c>
      <c r="W6" s="39">
        <v>150707.134403</v>
      </c>
      <c r="X6" s="39">
        <v>149417.65387899999</v>
      </c>
      <c r="Y6" s="39">
        <v>147776.53138500001</v>
      </c>
    </row>
    <row r="7" spans="1:25" ht="13" customHeight="1" thickTop="1" thickBot="1">
      <c r="A7" s="36" t="s">
        <v>5</v>
      </c>
      <c r="B7" s="39">
        <v>15403</v>
      </c>
      <c r="C7" s="39">
        <v>16667</v>
      </c>
      <c r="D7" s="39">
        <v>17625</v>
      </c>
      <c r="E7" s="39">
        <v>18266</v>
      </c>
      <c r="F7" s="39">
        <v>19784</v>
      </c>
      <c r="G7" s="39">
        <v>22483.2515616891</v>
      </c>
      <c r="H7" s="39">
        <v>23635.646884483602</v>
      </c>
      <c r="I7" s="39">
        <v>24548.6086679984</v>
      </c>
      <c r="J7" s="39">
        <v>25316.432735189501</v>
      </c>
      <c r="K7" s="39">
        <v>26419.138879820701</v>
      </c>
      <c r="L7" s="39">
        <v>28367.770943064599</v>
      </c>
      <c r="M7" s="39">
        <v>29835.463333262702</v>
      </c>
      <c r="N7" s="39">
        <v>30773.4211236954</v>
      </c>
      <c r="O7" s="39">
        <v>31154.4048431716</v>
      </c>
      <c r="P7" s="39">
        <v>32187.495196280001</v>
      </c>
      <c r="Q7" s="39">
        <v>33408.213340231698</v>
      </c>
      <c r="R7" s="39">
        <v>34776.647667987898</v>
      </c>
      <c r="S7" s="39">
        <v>36438.347791182998</v>
      </c>
      <c r="T7" s="39">
        <v>36310.31960278</v>
      </c>
      <c r="U7" s="39">
        <v>34497.666243106003</v>
      </c>
      <c r="V7" s="39">
        <v>35644.2568091668</v>
      </c>
      <c r="W7" s="39">
        <v>35892.460910000002</v>
      </c>
      <c r="X7" s="39">
        <v>35522.333718000002</v>
      </c>
      <c r="Y7" s="39">
        <v>35162.281922000002</v>
      </c>
    </row>
    <row r="8" spans="1:25" ht="13" customHeight="1" thickTop="1" thickBot="1">
      <c r="A8" s="36" t="s">
        <v>6</v>
      </c>
      <c r="B8" s="39">
        <v>21359</v>
      </c>
      <c r="C8" s="39">
        <v>23385</v>
      </c>
      <c r="D8" s="39">
        <v>24263</v>
      </c>
      <c r="E8" s="39">
        <v>24596</v>
      </c>
      <c r="F8" s="39">
        <v>25868</v>
      </c>
      <c r="G8" s="39">
        <v>27387.327019142402</v>
      </c>
      <c r="H8" s="39">
        <v>29024.314825347701</v>
      </c>
      <c r="I8" s="39">
        <v>30364.386767239299</v>
      </c>
      <c r="J8" s="39">
        <v>31616.953701176899</v>
      </c>
      <c r="K8" s="39">
        <v>32461.472996636701</v>
      </c>
      <c r="L8" s="39">
        <v>34596.033443909801</v>
      </c>
      <c r="M8" s="39">
        <v>36494.885653794903</v>
      </c>
      <c r="N8" s="39">
        <v>36994.207546538099</v>
      </c>
      <c r="O8" s="39">
        <v>38323.655323692801</v>
      </c>
      <c r="P8" s="39">
        <v>39800.310071909698</v>
      </c>
      <c r="Q8" s="39">
        <v>40856.389008675098</v>
      </c>
      <c r="R8" s="39">
        <v>42089.146408594097</v>
      </c>
      <c r="S8" s="39">
        <v>44394.606470163897</v>
      </c>
      <c r="T8" s="39">
        <v>45075.527710644601</v>
      </c>
      <c r="U8" s="39">
        <v>43397.917352313001</v>
      </c>
      <c r="V8" s="39">
        <v>43557.6633849317</v>
      </c>
      <c r="W8" s="39">
        <v>48350.165735000002</v>
      </c>
      <c r="X8" s="39">
        <v>48028.982515000003</v>
      </c>
      <c r="Y8" s="39">
        <v>48081.236817999998</v>
      </c>
    </row>
    <row r="9" spans="1:25" ht="13" customHeight="1" thickTop="1" thickBot="1">
      <c r="A9" s="36" t="s">
        <v>7</v>
      </c>
      <c r="B9" s="39">
        <v>58387</v>
      </c>
      <c r="C9" s="39">
        <v>63218</v>
      </c>
      <c r="D9" s="39">
        <v>66872</v>
      </c>
      <c r="E9" s="39">
        <v>69379</v>
      </c>
      <c r="F9" s="39">
        <v>73754</v>
      </c>
      <c r="G9" s="39">
        <v>82336.395157268402</v>
      </c>
      <c r="H9" s="39">
        <v>88204.479492930303</v>
      </c>
      <c r="I9" s="39">
        <v>91824.991553428496</v>
      </c>
      <c r="J9" s="39">
        <v>95768.843208800899</v>
      </c>
      <c r="K9" s="39">
        <v>99593.735235611093</v>
      </c>
      <c r="L9" s="39">
        <v>106890.43305869099</v>
      </c>
      <c r="M9" s="39">
        <v>111161.416121206</v>
      </c>
      <c r="N9" s="39">
        <v>114573.91058342899</v>
      </c>
      <c r="O9" s="39">
        <v>117711.14334205999</v>
      </c>
      <c r="P9" s="39">
        <v>122820.927521912</v>
      </c>
      <c r="Q9" s="39">
        <v>126193.895898556</v>
      </c>
      <c r="R9" s="39">
        <v>132909.671205241</v>
      </c>
      <c r="S9" s="39">
        <v>139270.56578229601</v>
      </c>
      <c r="T9" s="39">
        <v>141014.05331752999</v>
      </c>
      <c r="U9" s="39">
        <v>134699.48301538901</v>
      </c>
      <c r="V9" s="39">
        <v>137667.16955051801</v>
      </c>
      <c r="W9" s="39">
        <v>145085.372313</v>
      </c>
      <c r="X9" s="39">
        <v>144467.570595</v>
      </c>
      <c r="Y9" s="39">
        <v>144257.31354</v>
      </c>
    </row>
    <row r="10" spans="1:25" ht="13" customHeight="1" thickTop="1" thickBot="1">
      <c r="A10" s="36" t="s">
        <v>8</v>
      </c>
      <c r="B10" s="39">
        <v>45228</v>
      </c>
      <c r="C10" s="39">
        <v>49565</v>
      </c>
      <c r="D10" s="39">
        <v>52228</v>
      </c>
      <c r="E10" s="39">
        <v>54270</v>
      </c>
      <c r="F10" s="39">
        <v>56863</v>
      </c>
      <c r="G10" s="39">
        <v>62784.547192431201</v>
      </c>
      <c r="H10" s="39">
        <v>66537.648429651701</v>
      </c>
      <c r="I10" s="39">
        <v>69226.909506865704</v>
      </c>
      <c r="J10" s="39">
        <v>72419.747676060899</v>
      </c>
      <c r="K10" s="39">
        <v>75426.437927491803</v>
      </c>
      <c r="L10" s="39">
        <v>79860.413429260399</v>
      </c>
      <c r="M10" s="39">
        <v>83664.904843637807</v>
      </c>
      <c r="N10" s="39">
        <v>87222.117016621894</v>
      </c>
      <c r="O10" s="39">
        <v>89786.978973391495</v>
      </c>
      <c r="P10" s="39">
        <v>93269.985090007598</v>
      </c>
      <c r="Q10" s="39">
        <v>95212.863361240306</v>
      </c>
      <c r="R10" s="39">
        <v>99549.173356749903</v>
      </c>
      <c r="S10" s="39">
        <v>103360.05466414501</v>
      </c>
      <c r="T10" s="39">
        <v>105240.263639593</v>
      </c>
      <c r="U10" s="39">
        <v>102752.719863609</v>
      </c>
      <c r="V10" s="39">
        <v>104025.73375977699</v>
      </c>
      <c r="W10" s="39">
        <v>108201.297865</v>
      </c>
      <c r="X10" s="39">
        <v>108126.148377</v>
      </c>
      <c r="Y10" s="39">
        <v>108608.83564799999</v>
      </c>
    </row>
    <row r="11" spans="1:25" ht="13" customHeight="1" thickTop="1" thickBot="1">
      <c r="A11" s="36" t="s">
        <v>9</v>
      </c>
      <c r="B11" s="39">
        <v>9449</v>
      </c>
      <c r="C11" s="39">
        <v>10260</v>
      </c>
      <c r="D11" s="39">
        <v>10987</v>
      </c>
      <c r="E11" s="39">
        <v>11343</v>
      </c>
      <c r="F11" s="39">
        <v>12003</v>
      </c>
      <c r="G11" s="39">
        <v>13497.7825135108</v>
      </c>
      <c r="H11" s="39">
        <v>14175.073820349</v>
      </c>
      <c r="I11" s="39">
        <v>14920.667844572499</v>
      </c>
      <c r="J11" s="39">
        <v>15337.2390463877</v>
      </c>
      <c r="K11" s="39">
        <v>16094.295460223801</v>
      </c>
      <c r="L11" s="39">
        <v>17038.046903779901</v>
      </c>
      <c r="M11" s="39">
        <v>17897.7347593329</v>
      </c>
      <c r="N11" s="39">
        <v>18271.464137127899</v>
      </c>
      <c r="O11" s="39">
        <v>18835.938346135099</v>
      </c>
      <c r="P11" s="39">
        <v>19670.466926213201</v>
      </c>
      <c r="Q11" s="39">
        <v>20086.877294126502</v>
      </c>
      <c r="R11" s="39">
        <v>21017.519013445399</v>
      </c>
      <c r="S11" s="39">
        <v>21946.958330888101</v>
      </c>
      <c r="T11" s="39">
        <v>22320.580150932099</v>
      </c>
      <c r="U11" s="39">
        <v>20993.765340255999</v>
      </c>
      <c r="V11" s="39">
        <v>21402.839468365</v>
      </c>
      <c r="W11" s="39">
        <v>21844.778554</v>
      </c>
      <c r="X11" s="39">
        <v>21695.449141000001</v>
      </c>
      <c r="Y11" s="39">
        <v>21867.502326999998</v>
      </c>
    </row>
    <row r="12" spans="1:25" ht="13" customHeight="1" thickTop="1" thickBot="1">
      <c r="A12" s="36" t="s">
        <v>10</v>
      </c>
      <c r="B12" s="39">
        <v>16529</v>
      </c>
      <c r="C12" s="39">
        <v>18029</v>
      </c>
      <c r="D12" s="39">
        <v>19190</v>
      </c>
      <c r="E12" s="39">
        <v>19891</v>
      </c>
      <c r="F12" s="39">
        <v>21355</v>
      </c>
      <c r="G12" s="39">
        <v>24229.8624122539</v>
      </c>
      <c r="H12" s="39">
        <v>25995.9807326031</v>
      </c>
      <c r="I12" s="39">
        <v>27057.452462957899</v>
      </c>
      <c r="J12" s="39">
        <v>27893.9818525554</v>
      </c>
      <c r="K12" s="39">
        <v>29363.258281165901</v>
      </c>
      <c r="L12" s="39">
        <v>31083.277538398099</v>
      </c>
      <c r="M12" s="39">
        <v>32715.250753677701</v>
      </c>
      <c r="N12" s="39">
        <v>34596.791718124499</v>
      </c>
      <c r="O12" s="39">
        <v>35400.277845549397</v>
      </c>
      <c r="P12" s="39">
        <v>36878.781590827602</v>
      </c>
      <c r="Q12" s="39">
        <v>37834.577979986898</v>
      </c>
      <c r="R12" s="39">
        <v>39877.0496724615</v>
      </c>
      <c r="S12" s="39">
        <v>41582.797382878503</v>
      </c>
      <c r="T12" s="39">
        <v>41563.4903061234</v>
      </c>
      <c r="U12" s="39">
        <v>40417.805073480798</v>
      </c>
      <c r="V12" s="39">
        <v>40504.275922054898</v>
      </c>
      <c r="W12" s="39">
        <v>40305.984199999999</v>
      </c>
      <c r="X12" s="39">
        <v>39575.545388999999</v>
      </c>
      <c r="Y12" s="39">
        <v>38642.016475999997</v>
      </c>
    </row>
    <row r="13" spans="1:25" ht="13" customHeight="1" thickTop="1" thickBot="1">
      <c r="A13" s="36" t="s">
        <v>11</v>
      </c>
      <c r="B13" s="39">
        <v>68676</v>
      </c>
      <c r="C13" s="39">
        <v>75636</v>
      </c>
      <c r="D13" s="39">
        <v>80335</v>
      </c>
      <c r="E13" s="39">
        <v>82947</v>
      </c>
      <c r="F13" s="39">
        <v>86493</v>
      </c>
      <c r="G13" s="39">
        <v>99157.543344451595</v>
      </c>
      <c r="H13" s="39">
        <v>104025.603722001</v>
      </c>
      <c r="I13" s="39">
        <v>109346.417954499</v>
      </c>
      <c r="J13" s="39">
        <v>114533.08590347601</v>
      </c>
      <c r="K13" s="39">
        <v>117676.33615089201</v>
      </c>
      <c r="L13" s="39">
        <v>123232.06519089</v>
      </c>
      <c r="M13" s="39">
        <v>130422.543693409</v>
      </c>
      <c r="N13" s="39">
        <v>138133.43851365999</v>
      </c>
      <c r="O13" s="39">
        <v>142244.50073092899</v>
      </c>
      <c r="P13" s="39">
        <v>151077.807627059</v>
      </c>
      <c r="Q13" s="39">
        <v>155432.16516388499</v>
      </c>
      <c r="R13" s="39">
        <v>160914.64542857601</v>
      </c>
      <c r="S13" s="39">
        <v>167666.115772574</v>
      </c>
      <c r="T13" s="39">
        <v>169032.24967499301</v>
      </c>
      <c r="U13" s="39">
        <v>166107.90061774399</v>
      </c>
      <c r="V13" s="39">
        <v>168318.82264999699</v>
      </c>
      <c r="W13" s="39">
        <v>188128.75973600001</v>
      </c>
      <c r="X13" s="39">
        <v>186412.29860499999</v>
      </c>
      <c r="Y13" s="39">
        <v>184205.84502899999</v>
      </c>
    </row>
    <row r="14" spans="1:25" ht="13" customHeight="1" thickTop="1" thickBot="1">
      <c r="A14" s="36" t="s">
        <v>12</v>
      </c>
      <c r="B14" s="39">
        <v>13261</v>
      </c>
      <c r="C14" s="39">
        <v>14778</v>
      </c>
      <c r="D14" s="39">
        <v>15661</v>
      </c>
      <c r="E14" s="39">
        <v>15610</v>
      </c>
      <c r="F14" s="39">
        <v>16418</v>
      </c>
      <c r="G14" s="39">
        <v>18351.804532677001</v>
      </c>
      <c r="H14" s="39">
        <v>19497.9135969749</v>
      </c>
      <c r="I14" s="39">
        <v>20226.530654289701</v>
      </c>
      <c r="J14" s="39">
        <v>20704.0424665303</v>
      </c>
      <c r="K14" s="39">
        <v>21503.734866382401</v>
      </c>
      <c r="L14" s="39">
        <v>22886.880176106399</v>
      </c>
      <c r="M14" s="39">
        <v>23969.701210177798</v>
      </c>
      <c r="N14" s="39">
        <v>24593.3319763051</v>
      </c>
      <c r="O14" s="39">
        <v>24969.283695653699</v>
      </c>
      <c r="P14" s="39">
        <v>25095.628894564099</v>
      </c>
      <c r="Q14" s="39">
        <v>26261.941742741801</v>
      </c>
      <c r="R14" s="39">
        <v>27438.482580518401</v>
      </c>
      <c r="S14" s="39">
        <v>28682.960398461601</v>
      </c>
      <c r="T14" s="39">
        <v>29500.401958159098</v>
      </c>
      <c r="U14" s="39">
        <v>28323.0445495776</v>
      </c>
      <c r="V14" s="39">
        <v>28999.220003914001</v>
      </c>
      <c r="W14" s="39">
        <v>31656.321311</v>
      </c>
      <c r="X14" s="39">
        <v>31770.603924999999</v>
      </c>
      <c r="Y14" s="39">
        <v>30662.283326000001</v>
      </c>
    </row>
    <row r="15" spans="1:25" ht="13" customHeight="1" thickTop="1" thickBot="1">
      <c r="A15" s="36" t="s">
        <v>13</v>
      </c>
      <c r="B15" s="39">
        <v>2974</v>
      </c>
      <c r="C15" s="39">
        <v>3266</v>
      </c>
      <c r="D15" s="39">
        <v>3488</v>
      </c>
      <c r="E15" s="39">
        <v>3554</v>
      </c>
      <c r="F15" s="39">
        <v>3797</v>
      </c>
      <c r="G15" s="39">
        <v>4147.6709728760898</v>
      </c>
      <c r="H15" s="39">
        <v>4409.41057333963</v>
      </c>
      <c r="I15" s="39">
        <v>4690.7208324371904</v>
      </c>
      <c r="J15" s="39">
        <v>4865.9967162532903</v>
      </c>
      <c r="K15" s="39">
        <v>4942.7427955538797</v>
      </c>
      <c r="L15" s="39">
        <v>5204.9159595900701</v>
      </c>
      <c r="M15" s="39">
        <v>5438.65841425915</v>
      </c>
      <c r="N15" s="39">
        <v>5602.7192996485801</v>
      </c>
      <c r="O15" s="39">
        <v>5675.3048394746202</v>
      </c>
      <c r="P15" s="39">
        <v>5900.62035405599</v>
      </c>
      <c r="Q15" s="39">
        <v>6072.3546357679998</v>
      </c>
      <c r="R15" s="39">
        <v>6445.4773638503002</v>
      </c>
      <c r="S15" s="39">
        <v>6734.43483549149</v>
      </c>
      <c r="T15" s="39">
        <v>6634.5167088193602</v>
      </c>
      <c r="U15" s="39">
        <v>6428.2597395887797</v>
      </c>
      <c r="V15" s="39">
        <v>6400.3054350248904</v>
      </c>
      <c r="W15" s="39">
        <v>6356.1853769999998</v>
      </c>
      <c r="X15" s="39">
        <v>6220.6192060000003</v>
      </c>
      <c r="Y15" s="39">
        <v>5916.4612889999999</v>
      </c>
    </row>
    <row r="16" spans="1:25" ht="13" customHeight="1" thickTop="1" thickBot="1">
      <c r="A16" s="36" t="s">
        <v>14</v>
      </c>
      <c r="B16" s="39">
        <v>44763</v>
      </c>
      <c r="C16" s="39">
        <v>48579</v>
      </c>
      <c r="D16" s="39">
        <v>51442</v>
      </c>
      <c r="E16" s="39">
        <v>52587</v>
      </c>
      <c r="F16" s="39">
        <v>55384</v>
      </c>
      <c r="G16" s="39">
        <v>59319.347311212703</v>
      </c>
      <c r="H16" s="39">
        <v>62354.361667856603</v>
      </c>
      <c r="I16" s="39">
        <v>66111.887615212894</v>
      </c>
      <c r="J16" s="39">
        <v>69338.381823522694</v>
      </c>
      <c r="K16" s="39">
        <v>71838.706828500202</v>
      </c>
      <c r="L16" s="39">
        <v>75685.206385494806</v>
      </c>
      <c r="M16" s="39">
        <v>79876.661461036594</v>
      </c>
      <c r="N16" s="39">
        <v>84052.617781675304</v>
      </c>
      <c r="O16" s="39">
        <v>86043.387904838994</v>
      </c>
      <c r="P16" s="39">
        <v>89204.591634365293</v>
      </c>
      <c r="Q16" s="39">
        <v>91534.392140831493</v>
      </c>
      <c r="R16" s="39">
        <v>95048.673366134099</v>
      </c>
      <c r="S16" s="39">
        <v>98538.730396471103</v>
      </c>
      <c r="T16" s="39">
        <v>99666.771756385802</v>
      </c>
      <c r="U16" s="39">
        <v>96172.123627141904</v>
      </c>
      <c r="V16" s="39">
        <v>95967.8064129087</v>
      </c>
      <c r="W16" s="39">
        <v>98971.998554999998</v>
      </c>
      <c r="X16" s="39">
        <v>99193.624372000006</v>
      </c>
      <c r="Y16" s="39">
        <v>99722.838552999994</v>
      </c>
    </row>
    <row r="17" spans="1:26" ht="13" customHeight="1" thickTop="1" thickBot="1">
      <c r="A17" s="36" t="s">
        <v>15</v>
      </c>
      <c r="B17" s="39">
        <v>31712</v>
      </c>
      <c r="C17" s="39">
        <v>35371</v>
      </c>
      <c r="D17" s="39">
        <v>37268</v>
      </c>
      <c r="E17" s="39">
        <v>37612</v>
      </c>
      <c r="F17" s="39">
        <v>40188</v>
      </c>
      <c r="G17" s="39">
        <v>44884.490404929602</v>
      </c>
      <c r="H17" s="39">
        <v>47738.309821068797</v>
      </c>
      <c r="I17" s="39">
        <v>49406.388084841798</v>
      </c>
      <c r="J17" s="39">
        <v>51889.616773252499</v>
      </c>
      <c r="K17" s="39">
        <v>54317.974120991399</v>
      </c>
      <c r="L17" s="39">
        <v>57126.7657329379</v>
      </c>
      <c r="M17" s="39">
        <v>59356.026425013697</v>
      </c>
      <c r="N17" s="39">
        <v>61075.537644418699</v>
      </c>
      <c r="O17" s="39">
        <v>62823.315933074802</v>
      </c>
      <c r="P17" s="39">
        <v>65075.312692445303</v>
      </c>
      <c r="Q17" s="39">
        <v>66526.336845934493</v>
      </c>
      <c r="R17" s="39">
        <v>69533.184219395305</v>
      </c>
      <c r="S17" s="39">
        <v>71193.377307234696</v>
      </c>
      <c r="T17" s="39">
        <v>71631.657730356193</v>
      </c>
      <c r="U17" s="39">
        <v>69135.896443698497</v>
      </c>
      <c r="V17" s="39">
        <v>70242.2641685985</v>
      </c>
      <c r="W17" s="39">
        <v>69645.086104000002</v>
      </c>
      <c r="X17" s="39">
        <v>68886.913954000003</v>
      </c>
      <c r="Y17" s="39">
        <v>66355.899650000007</v>
      </c>
    </row>
    <row r="18" spans="1:26" ht="13" customHeight="1" thickTop="1" thickBot="1">
      <c r="A18" s="36" t="s">
        <v>16</v>
      </c>
      <c r="B18" s="39">
        <v>4636</v>
      </c>
      <c r="C18" s="39">
        <v>5034</v>
      </c>
      <c r="D18" s="39">
        <v>5424</v>
      </c>
      <c r="E18" s="39">
        <v>5625</v>
      </c>
      <c r="F18" s="39">
        <v>6100</v>
      </c>
      <c r="G18" s="39">
        <v>6698.0026155279502</v>
      </c>
      <c r="H18" s="39">
        <v>7210.2467503582702</v>
      </c>
      <c r="I18" s="39">
        <v>7573.5904014442003</v>
      </c>
      <c r="J18" s="39">
        <v>7967.3746845902697</v>
      </c>
      <c r="K18" s="39">
        <v>8461.1147136416694</v>
      </c>
      <c r="L18" s="39">
        <v>8675.2396229554797</v>
      </c>
      <c r="M18" s="39">
        <v>8978.5567933154798</v>
      </c>
      <c r="N18" s="39">
        <v>9208.5586724746499</v>
      </c>
      <c r="O18" s="39">
        <v>9358.1780383920905</v>
      </c>
      <c r="P18" s="39">
        <v>9718.0317701448203</v>
      </c>
      <c r="Q18" s="39">
        <v>9850.4770700994504</v>
      </c>
      <c r="R18" s="39">
        <v>10397.330464574499</v>
      </c>
      <c r="S18" s="39">
        <v>10790.326909690801</v>
      </c>
      <c r="T18" s="39">
        <v>10896.558876467499</v>
      </c>
      <c r="U18" s="39">
        <v>10506.0982315039</v>
      </c>
      <c r="V18" s="39">
        <v>10370.6801373012</v>
      </c>
      <c r="W18" s="39">
        <v>10955.917579999999</v>
      </c>
      <c r="X18" s="39">
        <v>10595.167861</v>
      </c>
      <c r="Y18" s="39">
        <v>10597.695146</v>
      </c>
    </row>
    <row r="19" spans="1:26" ht="13" customHeight="1" thickTop="1" thickBot="1">
      <c r="A19" s="36" t="s">
        <v>17</v>
      </c>
      <c r="B19" s="39">
        <v>14455</v>
      </c>
      <c r="C19" s="39">
        <v>16295</v>
      </c>
      <c r="D19" s="39">
        <v>17128</v>
      </c>
      <c r="E19" s="39">
        <v>18000</v>
      </c>
      <c r="F19" s="39">
        <v>18742</v>
      </c>
      <c r="G19" s="39">
        <v>20522.756539812701</v>
      </c>
      <c r="H19" s="39">
        <v>21617.8533836155</v>
      </c>
      <c r="I19" s="39">
        <v>22810.8194634951</v>
      </c>
      <c r="J19" s="39">
        <v>23714.4343313752</v>
      </c>
      <c r="K19" s="39">
        <v>25028.199954229502</v>
      </c>
      <c r="L19" s="39">
        <v>25841.6159182542</v>
      </c>
      <c r="M19" s="39">
        <v>27182.5074677509</v>
      </c>
      <c r="N19" s="39">
        <v>27961.234902034001</v>
      </c>
      <c r="O19" s="39">
        <v>29063.7457979635</v>
      </c>
      <c r="P19" s="39">
        <v>30437.395861901099</v>
      </c>
      <c r="Q19" s="39">
        <v>31137.286496060598</v>
      </c>
      <c r="R19" s="39">
        <v>32419.7333376676</v>
      </c>
      <c r="S19" s="39">
        <v>33433.852808983604</v>
      </c>
      <c r="T19" s="39">
        <v>33980.115305871303</v>
      </c>
      <c r="U19" s="39">
        <v>33154.995326104399</v>
      </c>
      <c r="V19" s="39">
        <v>33329.025410165697</v>
      </c>
      <c r="W19" s="39">
        <v>32313.395898999999</v>
      </c>
      <c r="X19" s="39">
        <v>31866.314276000001</v>
      </c>
      <c r="Y19" s="39">
        <v>30568.941570999999</v>
      </c>
    </row>
    <row r="20" spans="1:26" ht="13" customHeight="1" thickTop="1" thickBot="1">
      <c r="A20" s="36" t="s">
        <v>18</v>
      </c>
      <c r="B20" s="39">
        <v>42328</v>
      </c>
      <c r="C20" s="39">
        <v>46764</v>
      </c>
      <c r="D20" s="39">
        <v>48805</v>
      </c>
      <c r="E20" s="39">
        <v>49911</v>
      </c>
      <c r="F20" s="39">
        <v>51119</v>
      </c>
      <c r="G20" s="39">
        <v>54300.147823142099</v>
      </c>
      <c r="H20" s="39">
        <v>57345.211205866901</v>
      </c>
      <c r="I20" s="39">
        <v>60004.1085501864</v>
      </c>
      <c r="J20" s="39">
        <v>62261.070362740902</v>
      </c>
      <c r="K20" s="39">
        <v>63453.221241244602</v>
      </c>
      <c r="L20" s="39">
        <v>66717.718846734002</v>
      </c>
      <c r="M20" s="39">
        <v>70361.5521447356</v>
      </c>
      <c r="N20" s="39">
        <v>72585.394650337403</v>
      </c>
      <c r="O20" s="39">
        <v>74997.560577553406</v>
      </c>
      <c r="P20" s="39">
        <v>77498.608972157104</v>
      </c>
      <c r="Q20" s="39">
        <v>80902.099303514202</v>
      </c>
      <c r="R20" s="39">
        <v>84038.874541983794</v>
      </c>
      <c r="S20" s="39">
        <v>86483.110574074904</v>
      </c>
      <c r="T20" s="39">
        <v>87408.795497706102</v>
      </c>
      <c r="U20" s="39">
        <v>84633.241296605003</v>
      </c>
      <c r="V20" s="39">
        <v>85090.960374341405</v>
      </c>
      <c r="W20" s="39">
        <v>87330.226645999996</v>
      </c>
      <c r="X20" s="39">
        <v>85934.908867000006</v>
      </c>
      <c r="Y20" s="39">
        <v>84034.994667000006</v>
      </c>
    </row>
    <row r="21" spans="1:26" ht="13" customHeight="1" thickTop="1" thickBot="1">
      <c r="A21" s="36" t="s">
        <v>19</v>
      </c>
      <c r="B21" s="39">
        <v>14702</v>
      </c>
      <c r="C21" s="39">
        <v>16594</v>
      </c>
      <c r="D21" s="39">
        <v>17445</v>
      </c>
      <c r="E21" s="39">
        <v>18287</v>
      </c>
      <c r="F21" s="39">
        <v>18972</v>
      </c>
      <c r="G21" s="39">
        <v>20056.568738976999</v>
      </c>
      <c r="H21" s="39">
        <v>21028.542505005498</v>
      </c>
      <c r="I21" s="39">
        <v>22399.436729977799</v>
      </c>
      <c r="J21" s="39">
        <v>23211.456830270799</v>
      </c>
      <c r="K21" s="39">
        <v>23950.603856625999</v>
      </c>
      <c r="L21" s="39">
        <v>25236.622958435</v>
      </c>
      <c r="M21" s="39">
        <v>26612.203698001798</v>
      </c>
      <c r="N21" s="39">
        <v>27078.475543942499</v>
      </c>
      <c r="O21" s="39">
        <v>28361.776952574499</v>
      </c>
      <c r="P21" s="39">
        <v>29614.967586586001</v>
      </c>
      <c r="Q21" s="39">
        <v>30379.9277855318</v>
      </c>
      <c r="R21" s="39">
        <v>31710.365881227699</v>
      </c>
      <c r="S21" s="39">
        <v>32667.271247031</v>
      </c>
      <c r="T21" s="39">
        <v>33624.996443710799</v>
      </c>
      <c r="U21" s="39">
        <v>32575.774099136801</v>
      </c>
      <c r="V21" s="39">
        <v>32766.049005774101</v>
      </c>
      <c r="W21" s="39">
        <v>32685.891121000001</v>
      </c>
      <c r="X21" s="39">
        <v>32321.097332000001</v>
      </c>
      <c r="Y21" s="39">
        <v>31212.427424000001</v>
      </c>
    </row>
    <row r="22" spans="1:26" ht="13" customHeight="1" thickTop="1" thickBot="1">
      <c r="A22" s="36" t="s">
        <v>20</v>
      </c>
      <c r="B22" s="39">
        <v>682153</v>
      </c>
      <c r="C22" s="39">
        <v>744032</v>
      </c>
      <c r="D22" s="39">
        <v>783774</v>
      </c>
      <c r="E22" s="39">
        <v>807362</v>
      </c>
      <c r="F22" s="39">
        <v>853911</v>
      </c>
      <c r="G22" s="39">
        <v>952158.19110529195</v>
      </c>
      <c r="H22" s="39">
        <v>1009157.61117225</v>
      </c>
      <c r="I22" s="39">
        <v>1054336.40249873</v>
      </c>
      <c r="J22" s="39">
        <v>1098080.73729189</v>
      </c>
      <c r="K22" s="39">
        <v>1133998.0897808301</v>
      </c>
      <c r="L22" s="39">
        <v>1198291.8392018799</v>
      </c>
      <c r="M22" s="39">
        <v>1255737.75311385</v>
      </c>
      <c r="N22" s="39">
        <v>1301873.11213633</v>
      </c>
      <c r="O22" s="39">
        <v>1341850.0974485199</v>
      </c>
      <c r="P22" s="39">
        <v>1397728.3488952799</v>
      </c>
      <c r="Q22" s="39">
        <v>1436379.3889416701</v>
      </c>
      <c r="R22" s="39">
        <v>1493031.31714461</v>
      </c>
      <c r="S22" s="39">
        <v>1554198.90360429</v>
      </c>
      <c r="T22" s="39">
        <v>1575143.87352146</v>
      </c>
      <c r="U22" s="39">
        <v>1519695.1160353201</v>
      </c>
      <c r="V22" s="39">
        <v>1551885.83020701</v>
      </c>
      <c r="W22" s="39">
        <v>1638857.3393010001</v>
      </c>
      <c r="X22" s="39">
        <v>1628003.951102</v>
      </c>
      <c r="Y22" s="39">
        <v>1618903.8658390001</v>
      </c>
    </row>
    <row r="23" spans="1:26" ht="15" thickTop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6">
      <c r="A24" s="13" t="s">
        <v>65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52">
        <v>2014</v>
      </c>
    </row>
    <row r="25" spans="1:26">
      <c r="A25" s="13"/>
      <c r="B25" s="13"/>
      <c r="C25" s="13"/>
      <c r="D25" s="50" t="s">
        <v>90</v>
      </c>
      <c r="E25" s="13"/>
      <c r="F25" s="13"/>
      <c r="G25" s="49" t="s">
        <v>66</v>
      </c>
      <c r="H25" s="49" t="s">
        <v>67</v>
      </c>
      <c r="I25" s="49" t="s">
        <v>68</v>
      </c>
      <c r="J25" s="49" t="s">
        <v>69</v>
      </c>
      <c r="K25" s="49" t="s">
        <v>70</v>
      </c>
      <c r="L25" s="49" t="s">
        <v>71</v>
      </c>
      <c r="M25" s="49" t="s">
        <v>72</v>
      </c>
      <c r="N25" s="49" t="s">
        <v>73</v>
      </c>
      <c r="O25" s="49" t="s">
        <v>74</v>
      </c>
      <c r="P25" s="49" t="s">
        <v>75</v>
      </c>
      <c r="Q25" s="49" t="s">
        <v>76</v>
      </c>
      <c r="R25" s="49" t="s">
        <v>77</v>
      </c>
      <c r="S25" s="49" t="s">
        <v>78</v>
      </c>
      <c r="T25" s="49" t="s">
        <v>79</v>
      </c>
      <c r="U25" s="49" t="s">
        <v>80</v>
      </c>
      <c r="V25" s="49" t="s">
        <v>81</v>
      </c>
      <c r="W25" s="49" t="s">
        <v>82</v>
      </c>
      <c r="X25" s="49" t="s">
        <v>83</v>
      </c>
      <c r="Y25" s="49" t="s">
        <v>84</v>
      </c>
      <c r="Z25" s="53" t="s">
        <v>85</v>
      </c>
    </row>
    <row r="26" spans="1: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6" ht="20">
      <c r="A27" s="13"/>
      <c r="B27" s="57" t="s">
        <v>86</v>
      </c>
      <c r="C27" s="57"/>
      <c r="D27" s="57"/>
      <c r="E27" s="57"/>
      <c r="F27" s="57"/>
      <c r="G27" s="58" t="s">
        <v>87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  <c r="W27" s="64" t="s">
        <v>88</v>
      </c>
      <c r="X27" s="65"/>
      <c r="Y27" s="65"/>
    </row>
    <row r="28" spans="1:26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6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6" ht="15" thickBo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6" ht="16" thickTop="1" thickBot="1">
      <c r="A31" s="35" t="s">
        <v>50</v>
      </c>
      <c r="B31" s="51">
        <v>1990</v>
      </c>
      <c r="C31" s="51">
        <v>1991</v>
      </c>
      <c r="D31" s="51">
        <v>1992</v>
      </c>
      <c r="E31" s="51">
        <v>1993</v>
      </c>
      <c r="F31" s="51">
        <v>1994</v>
      </c>
      <c r="G31" s="51">
        <v>1995</v>
      </c>
      <c r="H31" s="51">
        <v>1996</v>
      </c>
      <c r="I31" s="51">
        <v>1997</v>
      </c>
      <c r="J31" s="51">
        <v>1998</v>
      </c>
      <c r="K31" s="51">
        <v>1999</v>
      </c>
      <c r="L31" s="51">
        <v>2000</v>
      </c>
      <c r="M31" s="51">
        <v>2001</v>
      </c>
      <c r="N31" s="51">
        <v>2002</v>
      </c>
      <c r="O31" s="51">
        <v>2003</v>
      </c>
      <c r="P31" s="51">
        <v>2004</v>
      </c>
      <c r="Q31" s="51">
        <v>2005</v>
      </c>
      <c r="R31" s="51">
        <v>2006</v>
      </c>
      <c r="S31" s="51">
        <v>2007</v>
      </c>
      <c r="T31" s="51">
        <v>2008</v>
      </c>
      <c r="U31" s="51">
        <v>2009</v>
      </c>
      <c r="V31" s="51">
        <v>2010</v>
      </c>
      <c r="W31" s="51">
        <v>2011</v>
      </c>
      <c r="X31" s="51">
        <v>2012</v>
      </c>
      <c r="Y31" s="51">
        <v>2013</v>
      </c>
    </row>
    <row r="32" spans="1:26" ht="16" thickTop="1" thickBot="1">
      <c r="A32" s="36" t="s">
        <v>0</v>
      </c>
      <c r="B32" s="42">
        <f>SpesaSanitariaCorrente!B2/B2</f>
        <v>4.9979976030620384E-2</v>
      </c>
      <c r="C32" s="42">
        <f>SpesaSanitariaCorrente!C2/C2</f>
        <v>5.4550880814534394E-2</v>
      </c>
      <c r="D32" s="42">
        <f>SpesaSanitariaCorrente!D2/D2</f>
        <v>5.2560484238470526E-2</v>
      </c>
      <c r="E32" s="42">
        <f>SpesaSanitariaCorrente!E2/E2</f>
        <v>5.1479266649123272E-2</v>
      </c>
      <c r="F32" s="42">
        <f>SpesaSanitariaCorrente!F2/F2</f>
        <v>4.7797503173831031E-2</v>
      </c>
      <c r="G32" s="42">
        <f>SpesaSanitariaCorrente!G2/G2</f>
        <v>4.2415494186344146E-2</v>
      </c>
      <c r="H32" s="42">
        <f>SpesaSanitariaCorrente!H2/H2</f>
        <v>4.4748516334887974E-2</v>
      </c>
      <c r="I32" s="42">
        <f>SpesaSanitariaCorrente!I2/I2</f>
        <v>4.8776381262760113E-2</v>
      </c>
      <c r="J32" s="42">
        <f>SpesaSanitariaCorrente!J2/J2</f>
        <v>4.6916678279450251E-2</v>
      </c>
      <c r="K32" s="42">
        <f>SpesaSanitariaCorrente!K2/K2</f>
        <v>4.9018215976525267E-2</v>
      </c>
      <c r="L32" s="42">
        <f>SpesaSanitariaCorrente!L2/L2</f>
        <v>5.229278468785252E-2</v>
      </c>
      <c r="M32" s="42">
        <f>SpesaSanitariaCorrente!M2/M2</f>
        <v>5.2162166028383444E-2</v>
      </c>
      <c r="N32" s="42">
        <f>SpesaSanitariaCorrente!N2/N2</f>
        <v>5.3629285419964208E-2</v>
      </c>
      <c r="O32" s="42">
        <f>SpesaSanitariaCorrente!O2/O2</f>
        <v>5.4716012084626689E-2</v>
      </c>
      <c r="P32" s="42">
        <f>SpesaSanitariaCorrente!P2/P2</f>
        <v>5.9047810542479658E-2</v>
      </c>
      <c r="Q32" s="42">
        <f>SpesaSanitariaCorrente!Q2/Q2</f>
        <v>6.0459073155224738E-2</v>
      </c>
      <c r="R32" s="42">
        <f>SpesaSanitariaCorrente!R2/R2</f>
        <v>6.1831627763782988E-2</v>
      </c>
      <c r="S32" s="42">
        <f>SpesaSanitariaCorrente!S2/S2</f>
        <v>5.9386010322292883E-2</v>
      </c>
      <c r="T32" s="42">
        <f>SpesaSanitariaCorrente!T2/T2</f>
        <v>6.3736110214190664E-2</v>
      </c>
      <c r="U32" s="42">
        <f>SpesaSanitariaCorrente!U2/U2</f>
        <v>6.9816596795058097E-2</v>
      </c>
      <c r="V32" s="42">
        <f>SpesaSanitariaCorrente!V2/V2</f>
        <v>6.8849301052559944E-2</v>
      </c>
      <c r="W32" s="42">
        <f>SpesaSanitariaCorrente!W2/W2</f>
        <v>6.5035576088138758E-2</v>
      </c>
      <c r="X32" s="42">
        <f>SpesaSanitariaCorrente!X2/X2</f>
        <v>6.5123733736558082E-2</v>
      </c>
      <c r="Y32" s="42">
        <f>SpesaSanitariaCorrente!Y2/Y2</f>
        <v>6.5349927414038181E-2</v>
      </c>
    </row>
    <row r="33" spans="1:25" ht="16" thickTop="1" thickBot="1">
      <c r="A33" s="36" t="s">
        <v>1</v>
      </c>
      <c r="B33" s="42">
        <f>SpesaSanitariaCorrente!B3/B3</f>
        <v>4.3059561731375061E-2</v>
      </c>
      <c r="C33" s="42">
        <f>SpesaSanitariaCorrente!C3/C3</f>
        <v>4.656578598347829E-2</v>
      </c>
      <c r="D33" s="42">
        <f>SpesaSanitariaCorrente!D3/D3</f>
        <v>4.3038074924123877E-2</v>
      </c>
      <c r="E33" s="42">
        <f>SpesaSanitariaCorrente!E3/E3</f>
        <v>4.6461761850616033E-2</v>
      </c>
      <c r="F33" s="42">
        <f>SpesaSanitariaCorrente!F3/F3</f>
        <v>4.2556048484973692E-2</v>
      </c>
      <c r="G33" s="42">
        <f>SpesaSanitariaCorrente!G3/G3</f>
        <v>4.7619498949125455E-2</v>
      </c>
      <c r="H33" s="42">
        <f>SpesaSanitariaCorrente!H3/H3</f>
        <v>5.2669922129610129E-2</v>
      </c>
      <c r="I33" s="42">
        <f>SpesaSanitariaCorrente!I3/I3</f>
        <v>5.8845814340552915E-2</v>
      </c>
      <c r="J33" s="42">
        <f>SpesaSanitariaCorrente!J3/J3</f>
        <v>4.6622675122825384E-2</v>
      </c>
      <c r="K33" s="42">
        <f>SpesaSanitariaCorrente!K3/K3</f>
        <v>4.8624227129617649E-2</v>
      </c>
      <c r="L33" s="42">
        <f>SpesaSanitariaCorrente!L3/L3</f>
        <v>5.6080788775250676E-2</v>
      </c>
      <c r="M33" s="42">
        <f>SpesaSanitariaCorrente!M3/M3</f>
        <v>5.5463024552097888E-2</v>
      </c>
      <c r="N33" s="42">
        <f>SpesaSanitariaCorrente!N3/N3</f>
        <v>5.6634235434428165E-2</v>
      </c>
      <c r="O33" s="42">
        <f>SpesaSanitariaCorrente!O3/O3</f>
        <v>5.6004466081510072E-2</v>
      </c>
      <c r="P33" s="42">
        <f>SpesaSanitariaCorrente!P3/P3</f>
        <v>6.0862564223128184E-2</v>
      </c>
      <c r="Q33" s="42">
        <f>SpesaSanitariaCorrente!Q3/Q3</f>
        <v>5.9412946451805143E-2</v>
      </c>
      <c r="R33" s="42">
        <f>SpesaSanitariaCorrente!R3/R3</f>
        <v>6.1321310639131127E-2</v>
      </c>
      <c r="S33" s="42">
        <f>SpesaSanitariaCorrente!S3/S3</f>
        <v>5.9589425853497621E-2</v>
      </c>
      <c r="T33" s="42">
        <f>SpesaSanitariaCorrente!T3/T3</f>
        <v>6.4876379856698613E-2</v>
      </c>
      <c r="U33" s="42">
        <f>SpesaSanitariaCorrente!U3/U3</f>
        <v>6.8529174464423456E-2</v>
      </c>
      <c r="V33" s="42">
        <f>SpesaSanitariaCorrente!V3/V3</f>
        <v>6.7364562963960234E-2</v>
      </c>
      <c r="W33" s="42">
        <f>SpesaSanitariaCorrente!W3/W3</f>
        <v>6.3367148780648822E-2</v>
      </c>
      <c r="X33" s="42">
        <f>SpesaSanitariaCorrente!X3/X3</f>
        <v>6.2873684152694606E-2</v>
      </c>
      <c r="Y33" s="42">
        <f>SpesaSanitariaCorrente!Y3/Y3</f>
        <v>6.2294212205254926E-2</v>
      </c>
    </row>
    <row r="34" spans="1:25" ht="16" thickTop="1" thickBot="1">
      <c r="A34" s="36" t="s">
        <v>2</v>
      </c>
      <c r="B34" s="42">
        <f>SpesaSanitariaCorrente!B4/B4</f>
        <v>4.4495993586389268E-2</v>
      </c>
      <c r="C34" s="42">
        <f>SpesaSanitariaCorrente!C4/C4</f>
        <v>4.5688101676471471E-2</v>
      </c>
      <c r="D34" s="42">
        <f>SpesaSanitariaCorrente!D4/D4</f>
        <v>4.6585833232017974E-2</v>
      </c>
      <c r="E34" s="42">
        <f>SpesaSanitariaCorrente!E4/E4</f>
        <v>4.5861082857578894E-2</v>
      </c>
      <c r="F34" s="42">
        <f>SpesaSanitariaCorrente!F4/F4</f>
        <v>4.3523456573148392E-2</v>
      </c>
      <c r="G34" s="42">
        <f>SpesaSanitariaCorrente!G4/G4</f>
        <v>3.7290235757450781E-2</v>
      </c>
      <c r="H34" s="42">
        <f>SpesaSanitariaCorrente!H4/H4</f>
        <v>3.7893040266299395E-2</v>
      </c>
      <c r="I34" s="42">
        <f>SpesaSanitariaCorrente!I4/I4</f>
        <v>3.8929099098330519E-2</v>
      </c>
      <c r="J34" s="42">
        <f>SpesaSanitariaCorrente!J4/J4</f>
        <v>4.0868413996978929E-2</v>
      </c>
      <c r="K34" s="42">
        <f>SpesaSanitariaCorrente!K4/K4</f>
        <v>4.0692732152600553E-2</v>
      </c>
      <c r="L34" s="42">
        <f>SpesaSanitariaCorrente!L4/L4</f>
        <v>4.2095473812696405E-2</v>
      </c>
      <c r="M34" s="42">
        <f>SpesaSanitariaCorrente!M4/M4</f>
        <v>4.4178514923900548E-2</v>
      </c>
      <c r="N34" s="42">
        <f>SpesaSanitariaCorrente!N4/N4</f>
        <v>4.5874235496036794E-2</v>
      </c>
      <c r="O34" s="42">
        <f>SpesaSanitariaCorrente!O4/O4</f>
        <v>4.3720473538841793E-2</v>
      </c>
      <c r="P34" s="42">
        <f>SpesaSanitariaCorrente!P4/P4</f>
        <v>4.6479902464400376E-2</v>
      </c>
      <c r="Q34" s="42">
        <f>SpesaSanitariaCorrente!Q4/Q4</f>
        <v>4.7683790468485622E-2</v>
      </c>
      <c r="R34" s="42">
        <f>SpesaSanitariaCorrente!R4/R4</f>
        <v>4.9196129293050721E-2</v>
      </c>
      <c r="S34" s="42">
        <f>SpesaSanitariaCorrente!S4/S4</f>
        <v>4.8028755619810466E-2</v>
      </c>
      <c r="T34" s="42">
        <f>SpesaSanitariaCorrente!T4/T4</f>
        <v>5.0153298952040404E-2</v>
      </c>
      <c r="U34" s="42">
        <f>SpesaSanitariaCorrente!U4/U4</f>
        <v>5.2987122951967489E-2</v>
      </c>
      <c r="V34" s="42">
        <f>SpesaSanitariaCorrente!V4/V4</f>
        <v>5.2944872665079641E-2</v>
      </c>
      <c r="W34" s="42">
        <f>SpesaSanitariaCorrente!W4/W4</f>
        <v>4.9144144331335279E-2</v>
      </c>
      <c r="X34" s="42">
        <f>SpesaSanitariaCorrente!X4/X4</f>
        <v>4.8137492112954157E-2</v>
      </c>
      <c r="Y34" s="42">
        <f>SpesaSanitariaCorrente!Y4/Y4</f>
        <v>4.7315794268851151E-2</v>
      </c>
    </row>
    <row r="35" spans="1:25" ht="16" thickTop="1" thickBot="1">
      <c r="A35" s="36" t="s">
        <v>3</v>
      </c>
      <c r="B35" s="42">
        <f>SpesaSanitariaCorrente!B5/B5</f>
        <v>4.5006441762433624E-2</v>
      </c>
      <c r="C35" s="42">
        <f>SpesaSanitariaCorrente!C5/C5</f>
        <v>4.7742444450472321E-2</v>
      </c>
      <c r="D35" s="42">
        <f>SpesaSanitariaCorrente!D5/D5</f>
        <v>4.8368608574495299E-2</v>
      </c>
      <c r="E35" s="42">
        <f>SpesaSanitariaCorrente!E5/E5</f>
        <v>4.7948826439239978E-2</v>
      </c>
      <c r="F35" s="42">
        <f>SpesaSanitariaCorrente!F5/F5</f>
        <v>4.6068134957895308E-2</v>
      </c>
      <c r="G35" s="42">
        <f>SpesaSanitariaCorrente!G5/G5</f>
        <v>5.1328119892213163E-2</v>
      </c>
      <c r="H35" s="42">
        <f>SpesaSanitariaCorrente!H5/H5</f>
        <v>5.3168302710814262E-2</v>
      </c>
      <c r="I35" s="42">
        <f>SpesaSanitariaCorrente!I5/I5</f>
        <v>5.7178044786273502E-2</v>
      </c>
      <c r="J35" s="42">
        <f>SpesaSanitariaCorrente!J5/J5</f>
        <v>5.0933784692072347E-2</v>
      </c>
      <c r="K35" s="42">
        <f>SpesaSanitariaCorrente!K5/K5</f>
        <v>4.9219574724994455E-2</v>
      </c>
      <c r="L35" s="42">
        <f>SpesaSanitariaCorrente!L5/L5</f>
        <v>4.9721910148608765E-2</v>
      </c>
      <c r="M35" s="42">
        <f>SpesaSanitariaCorrente!M5/M5</f>
        <v>5.3194161250238986E-2</v>
      </c>
      <c r="N35" s="42">
        <f>SpesaSanitariaCorrente!N5/N5</f>
        <v>5.5401003982165652E-2</v>
      </c>
      <c r="O35" s="42">
        <f>SpesaSanitariaCorrente!O5/O5</f>
        <v>5.9179529341322423E-2</v>
      </c>
      <c r="P35" s="42">
        <f>SpesaSanitariaCorrente!P5/P5</f>
        <v>6.2251247721853017E-2</v>
      </c>
      <c r="Q35" s="42">
        <f>SpesaSanitariaCorrente!Q5/Q5</f>
        <v>6.1427032276632015E-2</v>
      </c>
      <c r="R35" s="42">
        <f>SpesaSanitariaCorrente!R5/R5</f>
        <v>6.1012126140153035E-2</v>
      </c>
      <c r="S35" s="42">
        <f>SpesaSanitariaCorrente!S5/S5</f>
        <v>5.9313362522046768E-2</v>
      </c>
      <c r="T35" s="42">
        <f>SpesaSanitariaCorrente!T5/T5</f>
        <v>6.2076368103338178E-2</v>
      </c>
      <c r="U35" s="42">
        <f>SpesaSanitariaCorrente!U5/U5</f>
        <v>6.2697009788388935E-2</v>
      </c>
      <c r="V35" s="42">
        <f>SpesaSanitariaCorrente!V5/V5</f>
        <v>6.271663381896006E-2</v>
      </c>
      <c r="W35" s="42">
        <f>SpesaSanitariaCorrente!W5/W5</f>
        <v>5.8741410248383308E-2</v>
      </c>
      <c r="X35" s="42">
        <f>SpesaSanitariaCorrente!X5/X5</f>
        <v>5.9522179834907346E-2</v>
      </c>
      <c r="Y35" s="42">
        <f>SpesaSanitariaCorrente!Y5/Y5</f>
        <v>5.8220914816476774E-2</v>
      </c>
    </row>
    <row r="36" spans="1:25" ht="16" thickTop="1" thickBot="1">
      <c r="A36" s="36" t="s">
        <v>4</v>
      </c>
      <c r="B36" s="42">
        <f>SpesaSanitariaCorrente!B6/B6</f>
        <v>5.5964408504045909E-2</v>
      </c>
      <c r="C36" s="42">
        <f>SpesaSanitariaCorrente!C6/C6</f>
        <v>5.7469924767620945E-2</v>
      </c>
      <c r="D36" s="42">
        <f>SpesaSanitariaCorrente!D6/D6</f>
        <v>5.5758133685482193E-2</v>
      </c>
      <c r="E36" s="42">
        <f>SpesaSanitariaCorrente!E6/E6</f>
        <v>5.2876421881605434E-2</v>
      </c>
      <c r="F36" s="42">
        <f>SpesaSanitariaCorrente!F6/F6</f>
        <v>5.0033318280175286E-2</v>
      </c>
      <c r="G36" s="42">
        <f>SpesaSanitariaCorrente!G6/G6</f>
        <v>4.4274704311681276E-2</v>
      </c>
      <c r="H36" s="42">
        <f>SpesaSanitariaCorrente!H6/H6</f>
        <v>4.3890891650784629E-2</v>
      </c>
      <c r="I36" s="42">
        <f>SpesaSanitariaCorrente!I6/I6</f>
        <v>4.7588743510175897E-2</v>
      </c>
      <c r="J36" s="42">
        <f>SpesaSanitariaCorrente!J6/J6</f>
        <v>4.3184419757409949E-2</v>
      </c>
      <c r="K36" s="42">
        <f>SpesaSanitariaCorrente!K6/K6</f>
        <v>4.3121724388685306E-2</v>
      </c>
      <c r="L36" s="42">
        <f>SpesaSanitariaCorrente!L6/L6</f>
        <v>4.8095642136655119E-2</v>
      </c>
      <c r="M36" s="42">
        <f>SpesaSanitariaCorrente!M6/M6</f>
        <v>4.9932779743285659E-2</v>
      </c>
      <c r="N36" s="42">
        <f>SpesaSanitariaCorrente!N6/N6</f>
        <v>5.0610152919832514E-2</v>
      </c>
      <c r="O36" s="42">
        <f>SpesaSanitariaCorrente!O6/O6</f>
        <v>5.0633731770520309E-2</v>
      </c>
      <c r="P36" s="42">
        <f>SpesaSanitariaCorrente!P6/P6</f>
        <v>5.1226054059883425E-2</v>
      </c>
      <c r="Q36" s="42">
        <f>SpesaSanitariaCorrente!Q6/Q6</f>
        <v>5.3628272694515186E-2</v>
      </c>
      <c r="R36" s="42">
        <f>SpesaSanitariaCorrente!R6/R6</f>
        <v>5.5212997457935065E-2</v>
      </c>
      <c r="S36" s="42">
        <f>SpesaSanitariaCorrente!S6/S6</f>
        <v>5.3044312781115446E-2</v>
      </c>
      <c r="T36" s="42">
        <f>SpesaSanitariaCorrente!T6/T6</f>
        <v>5.5700429263200985E-2</v>
      </c>
      <c r="U36" s="42">
        <f>SpesaSanitariaCorrente!U6/U6</f>
        <v>5.9110872000293614E-2</v>
      </c>
      <c r="V36" s="42">
        <f>SpesaSanitariaCorrente!V6/V6</f>
        <v>5.9013579844691078E-2</v>
      </c>
      <c r="W36" s="42">
        <f>SpesaSanitariaCorrente!W6/W6</f>
        <v>5.5850043419261308E-2</v>
      </c>
      <c r="X36" s="42">
        <f>SpesaSanitariaCorrente!X6/X6</f>
        <v>5.5669459291175893E-2</v>
      </c>
      <c r="Y36" s="42">
        <f>SpesaSanitariaCorrente!Y6/Y6</f>
        <v>5.5935469148011521E-2</v>
      </c>
    </row>
    <row r="37" spans="1:25" ht="16" thickTop="1" thickBot="1">
      <c r="A37" s="36" t="s">
        <v>5</v>
      </c>
      <c r="B37" s="42">
        <f>SpesaSanitariaCorrente!B7/B7</f>
        <v>5.9347446042224965E-2</v>
      </c>
      <c r="C37" s="42">
        <f>SpesaSanitariaCorrente!C7/C7</f>
        <v>6.2965165833673523E-2</v>
      </c>
      <c r="D37" s="42">
        <f>SpesaSanitariaCorrente!D7/D7</f>
        <v>6.0802727126847339E-2</v>
      </c>
      <c r="E37" s="42">
        <f>SpesaSanitariaCorrente!E7/E7</f>
        <v>5.8951748308418879E-2</v>
      </c>
      <c r="F37" s="42">
        <f>SpesaSanitariaCorrente!F7/F7</f>
        <v>5.4297935205526282E-2</v>
      </c>
      <c r="G37" s="42">
        <f>SpesaSanitariaCorrente!G7/G7</f>
        <v>5.1303797488326586E-2</v>
      </c>
      <c r="H37" s="42">
        <f>SpesaSanitariaCorrente!H7/H7</f>
        <v>5.151739776580283E-2</v>
      </c>
      <c r="I37" s="42">
        <f>SpesaSanitariaCorrente!I7/I7</f>
        <v>5.5345496902687787E-2</v>
      </c>
      <c r="J37" s="42">
        <f>SpesaSanitariaCorrente!J7/J7</f>
        <v>4.7786425309376997E-2</v>
      </c>
      <c r="K37" s="42">
        <f>SpesaSanitariaCorrente!K7/K7</f>
        <v>4.8623952273523847E-2</v>
      </c>
      <c r="L37" s="42">
        <f>SpesaSanitariaCorrente!L7/L7</f>
        <v>5.1085908685197599E-2</v>
      </c>
      <c r="M37" s="42">
        <f>SpesaSanitariaCorrente!M7/M7</f>
        <v>5.416825158529439E-2</v>
      </c>
      <c r="N37" s="42">
        <f>SpesaSanitariaCorrente!N7/N7</f>
        <v>5.4881952910316827E-2</v>
      </c>
      <c r="O37" s="42">
        <f>SpesaSanitariaCorrente!O7/O7</f>
        <v>5.6200922367604218E-2</v>
      </c>
      <c r="P37" s="42">
        <f>SpesaSanitariaCorrente!P7/P7</f>
        <v>5.9818291832243103E-2</v>
      </c>
      <c r="Q37" s="42">
        <f>SpesaSanitariaCorrente!Q7/Q7</f>
        <v>5.7722865822271048E-2</v>
      </c>
      <c r="R37" s="42">
        <f>SpesaSanitariaCorrente!R7/R7</f>
        <v>5.6051692291040824E-2</v>
      </c>
      <c r="S37" s="42">
        <f>SpesaSanitariaCorrente!S7/S7</f>
        <v>5.7576704959922849E-2</v>
      </c>
      <c r="T37" s="42">
        <f>SpesaSanitariaCorrente!T7/T7</f>
        <v>6.5573644794294381E-2</v>
      </c>
      <c r="U37" s="42">
        <f>SpesaSanitariaCorrente!U7/U7</f>
        <v>7.0265622692213592E-2</v>
      </c>
      <c r="V37" s="42">
        <f>SpesaSanitariaCorrente!V7/V7</f>
        <v>6.8875050843215685E-2</v>
      </c>
      <c r="W37" s="42">
        <f>SpesaSanitariaCorrente!W7/W7</f>
        <v>6.9095290128436057E-2</v>
      </c>
      <c r="X37" s="42">
        <f>SpesaSanitariaCorrente!X7/X7</f>
        <v>7.0321956317138154E-2</v>
      </c>
      <c r="Y37" s="42">
        <f>SpesaSanitariaCorrente!Y7/Y7</f>
        <v>7.0597483390729646E-2</v>
      </c>
    </row>
    <row r="38" spans="1:25" ht="16" thickTop="1" thickBot="1">
      <c r="A38" s="36" t="s">
        <v>6</v>
      </c>
      <c r="B38" s="42">
        <f>SpesaSanitariaCorrente!B8/B8</f>
        <v>7.1306306260353752E-2</v>
      </c>
      <c r="C38" s="42">
        <f>SpesaSanitariaCorrente!C8/C8</f>
        <v>7.4934285166158979E-2</v>
      </c>
      <c r="D38" s="42">
        <f>SpesaSanitariaCorrente!D8/D8</f>
        <v>7.3542372598366892E-2</v>
      </c>
      <c r="E38" s="42">
        <f>SpesaSanitariaCorrente!E8/E8</f>
        <v>7.3722563534850669E-2</v>
      </c>
      <c r="F38" s="42">
        <f>SpesaSanitariaCorrente!F8/F8</f>
        <v>6.9638227308803494E-2</v>
      </c>
      <c r="G38" s="42">
        <f>SpesaSanitariaCorrente!G8/G8</f>
        <v>7.1018096239934006E-2</v>
      </c>
      <c r="H38" s="42">
        <f>SpesaSanitariaCorrente!H8/H8</f>
        <v>7.0871701067808338E-2</v>
      </c>
      <c r="I38" s="42">
        <f>SpesaSanitariaCorrente!I8/I8</f>
        <v>7.2229355653125993E-2</v>
      </c>
      <c r="J38" s="42">
        <f>SpesaSanitariaCorrente!J8/J8</f>
        <v>6.5518815714459278E-2</v>
      </c>
      <c r="K38" s="42">
        <f>SpesaSanitariaCorrente!K8/K8</f>
        <v>6.3639780308615071E-2</v>
      </c>
      <c r="L38" s="42">
        <f>SpesaSanitariaCorrente!L8/L8</f>
        <v>6.2813701938496308E-2</v>
      </c>
      <c r="M38" s="42">
        <f>SpesaSanitariaCorrente!M8/M8</f>
        <v>6.5668906671880287E-2</v>
      </c>
      <c r="N38" s="42">
        <f>SpesaSanitariaCorrente!N8/N8</f>
        <v>6.414963277736381E-2</v>
      </c>
      <c r="O38" s="42">
        <f>SpesaSanitariaCorrente!O8/O8</f>
        <v>6.6083373900774539E-2</v>
      </c>
      <c r="P38" s="42">
        <f>SpesaSanitariaCorrente!P8/P8</f>
        <v>6.9661118041308978E-2</v>
      </c>
      <c r="Q38" s="42">
        <f>SpesaSanitariaCorrente!Q8/Q8</f>
        <v>7.3910426649766325E-2</v>
      </c>
      <c r="R38" s="42">
        <f>SpesaSanitariaCorrente!R8/R8</f>
        <v>7.1600706979048079E-2</v>
      </c>
      <c r="S38" s="42">
        <f>SpesaSanitariaCorrente!S8/S8</f>
        <v>6.9017392958741736E-2</v>
      </c>
      <c r="T38" s="42">
        <f>SpesaSanitariaCorrente!T8/T8</f>
        <v>7.2766757630780374E-2</v>
      </c>
      <c r="U38" s="42">
        <f>SpesaSanitariaCorrente!U8/U8</f>
        <v>7.6962218552683301E-2</v>
      </c>
      <c r="V38" s="42">
        <f>SpesaSanitariaCorrente!V8/V8</f>
        <v>7.7345746722618486E-2</v>
      </c>
      <c r="W38" s="42">
        <f>SpesaSanitariaCorrente!W8/W8</f>
        <v>6.8893248851652558E-2</v>
      </c>
      <c r="X38" s="42">
        <f>SpesaSanitariaCorrente!X8/X8</f>
        <v>6.7001211174835568E-2</v>
      </c>
      <c r="Y38" s="42">
        <f>SpesaSanitariaCorrente!Y8/Y8</f>
        <v>6.6509586318284811E-2</v>
      </c>
    </row>
    <row r="39" spans="1:25" ht="16" thickTop="1" thickBot="1">
      <c r="A39" s="36" t="s">
        <v>7</v>
      </c>
      <c r="B39" s="42">
        <f>SpesaSanitariaCorrente!B9/B9</f>
        <v>5.7433241060305132E-2</v>
      </c>
      <c r="C39" s="42">
        <f>SpesaSanitariaCorrente!C9/C9</f>
        <v>6.1115727515714646E-2</v>
      </c>
      <c r="D39" s="42">
        <f>SpesaSanitariaCorrente!D9/D9</f>
        <v>6.0919548092144241E-2</v>
      </c>
      <c r="E39" s="42">
        <f>SpesaSanitariaCorrente!E9/E9</f>
        <v>5.6544582733734118E-2</v>
      </c>
      <c r="F39" s="42">
        <f>SpesaSanitariaCorrente!F9/F9</f>
        <v>5.1355789488330042E-2</v>
      </c>
      <c r="G39" s="42">
        <f>SpesaSanitariaCorrente!G9/G9</f>
        <v>4.8147090122514884E-2</v>
      </c>
      <c r="H39" s="42">
        <f>SpesaSanitariaCorrente!H9/H9</f>
        <v>4.7946983218000512E-2</v>
      </c>
      <c r="I39" s="42">
        <f>SpesaSanitariaCorrente!I9/I9</f>
        <v>4.8557356124619443E-2</v>
      </c>
      <c r="J39" s="42">
        <f>SpesaSanitariaCorrente!J9/J9</f>
        <v>4.2681003383200196E-2</v>
      </c>
      <c r="K39" s="42">
        <f>SpesaSanitariaCorrente!K9/K9</f>
        <v>4.3859247518594165E-2</v>
      </c>
      <c r="L39" s="42">
        <f>SpesaSanitariaCorrente!L9/L9</f>
        <v>4.447310237193846E-2</v>
      </c>
      <c r="M39" s="42">
        <f>SpesaSanitariaCorrente!M9/M9</f>
        <v>4.7208592631439991E-2</v>
      </c>
      <c r="N39" s="42">
        <f>SpesaSanitariaCorrente!N9/N9</f>
        <v>4.9369376354498805E-2</v>
      </c>
      <c r="O39" s="42">
        <f>SpesaSanitariaCorrente!O9/O9</f>
        <v>4.9575074681267435E-2</v>
      </c>
      <c r="P39" s="42">
        <f>SpesaSanitariaCorrente!P9/P9</f>
        <v>5.1896997804896344E-2</v>
      </c>
      <c r="Q39" s="42">
        <f>SpesaSanitariaCorrente!Q9/Q9</f>
        <v>5.2420779855451752E-2</v>
      </c>
      <c r="R39" s="42">
        <f>SpesaSanitariaCorrente!R9/R9</f>
        <v>5.2468619489933796E-2</v>
      </c>
      <c r="S39" s="42">
        <f>SpesaSanitariaCorrente!S9/S9</f>
        <v>5.0132631836321211E-2</v>
      </c>
      <c r="T39" s="42">
        <f>SpesaSanitariaCorrente!T9/T9</f>
        <v>5.2895437188831898E-2</v>
      </c>
      <c r="U39" s="42">
        <f>SpesaSanitariaCorrente!U9/U9</f>
        <v>5.6763395291773079E-2</v>
      </c>
      <c r="V39" s="42">
        <f>SpesaSanitariaCorrente!V9/V9</f>
        <v>5.697800009697726E-2</v>
      </c>
      <c r="W39" s="42">
        <f>SpesaSanitariaCorrente!W9/W9</f>
        <v>5.3747665086298163E-2</v>
      </c>
      <c r="X39" s="42">
        <f>SpesaSanitariaCorrente!X9/X9</f>
        <v>5.4496659475718238E-2</v>
      </c>
      <c r="Y39" s="42">
        <f>SpesaSanitariaCorrente!Y9/Y9</f>
        <v>5.4234575942810434E-2</v>
      </c>
    </row>
    <row r="40" spans="1:25" ht="16" thickTop="1" thickBot="1">
      <c r="A40" s="36" t="s">
        <v>8</v>
      </c>
      <c r="B40" s="42">
        <f>SpesaSanitariaCorrente!B10/B10</f>
        <v>6.0897334457509313E-2</v>
      </c>
      <c r="C40" s="42">
        <f>SpesaSanitariaCorrente!C10/C10</f>
        <v>6.1987331638925752E-2</v>
      </c>
      <c r="D40" s="42">
        <f>SpesaSanitariaCorrente!D10/D10</f>
        <v>6.2060264583855738E-2</v>
      </c>
      <c r="E40" s="42">
        <f>SpesaSanitariaCorrente!E10/E10</f>
        <v>5.9858372862960564E-2</v>
      </c>
      <c r="F40" s="42">
        <f>SpesaSanitariaCorrente!F10/F10</f>
        <v>5.5067059057375738E-2</v>
      </c>
      <c r="G40" s="42">
        <f>SpesaSanitariaCorrente!G10/G10</f>
        <v>5.3060684196534362E-2</v>
      </c>
      <c r="H40" s="42">
        <f>SpesaSanitariaCorrente!H10/H10</f>
        <v>5.3683747386662761E-2</v>
      </c>
      <c r="I40" s="42">
        <f>SpesaSanitariaCorrente!I10/I10</f>
        <v>5.6003561658570011E-2</v>
      </c>
      <c r="J40" s="42">
        <f>SpesaSanitariaCorrente!J10/J10</f>
        <v>4.916998037507779E-2</v>
      </c>
      <c r="K40" s="42">
        <f>SpesaSanitariaCorrente!K10/K10</f>
        <v>5.0004278852803841E-2</v>
      </c>
      <c r="L40" s="42">
        <f>SpesaSanitariaCorrente!L10/L10</f>
        <v>5.2303243605167533E-2</v>
      </c>
      <c r="M40" s="42">
        <f>SpesaSanitariaCorrente!M10/M10</f>
        <v>5.6250448127508706E-2</v>
      </c>
      <c r="N40" s="42">
        <f>SpesaSanitariaCorrente!N10/N10</f>
        <v>5.645639006975247E-2</v>
      </c>
      <c r="O40" s="42">
        <f>SpesaSanitariaCorrente!O10/O10</f>
        <v>5.5745732947349871E-2</v>
      </c>
      <c r="P40" s="42">
        <f>SpesaSanitariaCorrente!P10/P10</f>
        <v>5.9738949873563728E-2</v>
      </c>
      <c r="Q40" s="42">
        <f>SpesaSanitariaCorrente!Q10/Q10</f>
        <v>6.0499297916765886E-2</v>
      </c>
      <c r="R40" s="42">
        <f>SpesaSanitariaCorrente!R10/R10</f>
        <v>6.1694287224169801E-2</v>
      </c>
      <c r="S40" s="42">
        <f>SpesaSanitariaCorrente!S10/S10</f>
        <v>5.959749170040704E-2</v>
      </c>
      <c r="T40" s="42">
        <f>SpesaSanitariaCorrente!T10/T10</f>
        <v>6.295119159609909E-2</v>
      </c>
      <c r="U40" s="42">
        <f>SpesaSanitariaCorrente!U10/U10</f>
        <v>6.7521327018976243E-2</v>
      </c>
      <c r="V40" s="42">
        <f>SpesaSanitariaCorrente!V10/V10</f>
        <v>6.6820004519763374E-2</v>
      </c>
      <c r="W40" s="42">
        <f>SpesaSanitariaCorrente!W10/W10</f>
        <v>6.4721959331185325E-2</v>
      </c>
      <c r="X40" s="42">
        <f>SpesaSanitariaCorrente!X10/X10</f>
        <v>6.3231698369220088E-2</v>
      </c>
      <c r="Y40" s="42">
        <f>SpesaSanitariaCorrente!Y10/Y10</f>
        <v>6.2556761782701267E-2</v>
      </c>
    </row>
    <row r="41" spans="1:25" ht="16" thickTop="1" thickBot="1">
      <c r="A41" s="36" t="s">
        <v>9</v>
      </c>
      <c r="B41" s="42">
        <f>SpesaSanitariaCorrente!B11/B11</f>
        <v>6.4604937530296641E-2</v>
      </c>
      <c r="C41" s="42">
        <f>SpesaSanitariaCorrente!C11/C11</f>
        <v>7.1277092505917433E-2</v>
      </c>
      <c r="D41" s="42">
        <f>SpesaSanitariaCorrente!D11/D11</f>
        <v>6.7547880585382011E-2</v>
      </c>
      <c r="E41" s="42">
        <f>SpesaSanitariaCorrente!E11/E11</f>
        <v>6.3925371270531509E-2</v>
      </c>
      <c r="F41" s="42">
        <f>SpesaSanitariaCorrente!F11/F11</f>
        <v>6.0410354604818708E-2</v>
      </c>
      <c r="G41" s="42">
        <f>SpesaSanitariaCorrente!G11/G11</f>
        <v>6.5730199387338803E-2</v>
      </c>
      <c r="H41" s="42">
        <f>SpesaSanitariaCorrente!H11/H11</f>
        <v>6.270369733271107E-2</v>
      </c>
      <c r="I41" s="42">
        <f>SpesaSanitariaCorrente!I11/I11</f>
        <v>6.4903688801856471E-2</v>
      </c>
      <c r="J41" s="42">
        <f>SpesaSanitariaCorrente!J11/J11</f>
        <v>5.7590694004866202E-2</v>
      </c>
      <c r="K41" s="42">
        <f>SpesaSanitariaCorrente!K11/K11</f>
        <v>5.4680611877356601E-2</v>
      </c>
      <c r="L41" s="42">
        <f>SpesaSanitariaCorrente!L11/L11</f>
        <v>5.9984046808397161E-2</v>
      </c>
      <c r="M41" s="42">
        <f>SpesaSanitariaCorrente!M11/M11</f>
        <v>6.0509074615449576E-2</v>
      </c>
      <c r="N41" s="42">
        <f>SpesaSanitariaCorrente!N11/N11</f>
        <v>6.5121638368441995E-2</v>
      </c>
      <c r="O41" s="42">
        <f>SpesaSanitariaCorrente!O11/O11</f>
        <v>6.552348793673142E-2</v>
      </c>
      <c r="P41" s="42">
        <f>SpesaSanitariaCorrente!P11/P11</f>
        <v>6.7593877307922365E-2</v>
      </c>
      <c r="Q41" s="42">
        <f>SpesaSanitariaCorrente!Q11/Q11</f>
        <v>6.8646605134746144E-2</v>
      </c>
      <c r="R41" s="42">
        <f>SpesaSanitariaCorrente!R11/R11</f>
        <v>7.0528590032520724E-2</v>
      </c>
      <c r="S41" s="42">
        <f>SpesaSanitariaCorrente!S11/S11</f>
        <v>6.6797411190085268E-2</v>
      </c>
      <c r="T41" s="42">
        <f>SpesaSanitariaCorrente!T11/T11</f>
        <v>7.1055500765456997E-2</v>
      </c>
      <c r="U41" s="42">
        <f>SpesaSanitariaCorrente!U11/U11</f>
        <v>7.7070500397441802E-2</v>
      </c>
      <c r="V41" s="42">
        <f>SpesaSanitariaCorrente!V11/V11</f>
        <v>7.6905683586185436E-2</v>
      </c>
      <c r="W41" s="42">
        <f>SpesaSanitariaCorrente!W11/W11</f>
        <v>7.4571595952466804E-2</v>
      </c>
      <c r="X41" s="42">
        <f>SpesaSanitariaCorrente!X11/X11</f>
        <v>7.536142669248462E-2</v>
      </c>
      <c r="Y41" s="42">
        <f>SpesaSanitariaCorrente!Y11/Y11</f>
        <v>7.4300615788216062E-2</v>
      </c>
    </row>
    <row r="42" spans="1:25" ht="16" thickTop="1" thickBot="1">
      <c r="A42" s="36" t="s">
        <v>10</v>
      </c>
      <c r="B42" s="42">
        <f>SpesaSanitariaCorrente!B12/B12</f>
        <v>7.2802019171063201E-2</v>
      </c>
      <c r="C42" s="42">
        <f>SpesaSanitariaCorrente!C12/C12</f>
        <v>7.5281420533982499E-2</v>
      </c>
      <c r="D42" s="42">
        <f>SpesaSanitariaCorrente!D12/D12</f>
        <v>7.3714197321839675E-2</v>
      </c>
      <c r="E42" s="42">
        <f>SpesaSanitariaCorrente!E12/E12</f>
        <v>6.898727971850413E-2</v>
      </c>
      <c r="F42" s="42">
        <f>SpesaSanitariaCorrente!F12/F12</f>
        <v>6.3749959541085754E-2</v>
      </c>
      <c r="G42" s="42">
        <f>SpesaSanitariaCorrente!G12/G12</f>
        <v>5.7988387762755764E-2</v>
      </c>
      <c r="H42" s="42">
        <f>SpesaSanitariaCorrente!H12/H12</f>
        <v>5.6501902163585721E-2</v>
      </c>
      <c r="I42" s="42">
        <f>SpesaSanitariaCorrente!I12/I12</f>
        <v>5.3766852071222788E-2</v>
      </c>
      <c r="J42" s="42">
        <f>SpesaSanitariaCorrente!J12/J12</f>
        <v>5.4587723941625296E-2</v>
      </c>
      <c r="K42" s="42">
        <f>SpesaSanitariaCorrente!K12/K12</f>
        <v>5.5759924948458051E-2</v>
      </c>
      <c r="L42" s="42">
        <f>SpesaSanitariaCorrente!L12/L12</f>
        <v>5.885369339639715E-2</v>
      </c>
      <c r="M42" s="42">
        <f>SpesaSanitariaCorrente!M12/M12</f>
        <v>6.1377619695434288E-2</v>
      </c>
      <c r="N42" s="42">
        <f>SpesaSanitariaCorrente!N12/N12</f>
        <v>6.0306945077423658E-2</v>
      </c>
      <c r="O42" s="42">
        <f>SpesaSanitariaCorrente!O12/O12</f>
        <v>5.916360405807701E-2</v>
      </c>
      <c r="P42" s="42">
        <f>SpesaSanitariaCorrente!P12/P12</f>
        <v>6.1085173826900437E-2</v>
      </c>
      <c r="Q42" s="42">
        <f>SpesaSanitariaCorrente!Q12/Q12</f>
        <v>6.2259697313024331E-2</v>
      </c>
      <c r="R42" s="42">
        <f>SpesaSanitariaCorrente!R12/R12</f>
        <v>6.6321246098263564E-2</v>
      </c>
      <c r="S42" s="42">
        <f>SpesaSanitariaCorrente!S12/S12</f>
        <v>6.0794370727951332E-2</v>
      </c>
      <c r="T42" s="42">
        <f>SpesaSanitariaCorrente!T12/T12</f>
        <v>6.5008977352460792E-2</v>
      </c>
      <c r="U42" s="42">
        <f>SpesaSanitariaCorrente!U12/U12</f>
        <v>6.8707343086823483E-2</v>
      </c>
      <c r="V42" s="42">
        <f>SpesaSanitariaCorrente!V12/V12</f>
        <v>7.1152981614731894E-2</v>
      </c>
      <c r="W42" s="42">
        <f>SpesaSanitariaCorrente!W12/W12</f>
        <v>7.0907584983373267E-2</v>
      </c>
      <c r="X42" s="42">
        <f>SpesaSanitariaCorrente!X12/X12</f>
        <v>7.024539959398006E-2</v>
      </c>
      <c r="Y42" s="42">
        <f>SpesaSanitariaCorrente!Y12/Y12</f>
        <v>7.1492231354809713E-2</v>
      </c>
    </row>
    <row r="43" spans="1:25" ht="16" thickTop="1" thickBot="1">
      <c r="A43" s="36" t="s">
        <v>11</v>
      </c>
      <c r="B43" s="42">
        <f>SpesaSanitariaCorrente!B13/B13</f>
        <v>5.8582317605962775E-2</v>
      </c>
      <c r="C43" s="42">
        <f>SpesaSanitariaCorrente!C13/C13</f>
        <v>5.9364274693056163E-2</v>
      </c>
      <c r="D43" s="42">
        <f>SpesaSanitariaCorrente!D13/D13</f>
        <v>5.7704825122639331E-2</v>
      </c>
      <c r="E43" s="42">
        <f>SpesaSanitariaCorrente!E13/E13</f>
        <v>5.6859011205772254E-2</v>
      </c>
      <c r="F43" s="42">
        <f>SpesaSanitariaCorrente!F13/F13</f>
        <v>5.5811714656555211E-2</v>
      </c>
      <c r="G43" s="42">
        <f>SpesaSanitariaCorrente!G13/G13</f>
        <v>3.9946762146378254E-2</v>
      </c>
      <c r="H43" s="42">
        <f>SpesaSanitariaCorrente!H13/H13</f>
        <v>4.0232955688339199E-2</v>
      </c>
      <c r="I43" s="42">
        <f>SpesaSanitariaCorrente!I13/I13</f>
        <v>4.1820784242817058E-2</v>
      </c>
      <c r="J43" s="42">
        <f>SpesaSanitariaCorrente!J13/J13</f>
        <v>4.8639424084800015E-2</v>
      </c>
      <c r="K43" s="42">
        <f>SpesaSanitariaCorrente!K13/K13</f>
        <v>4.9866819718753785E-2</v>
      </c>
      <c r="L43" s="42">
        <f>SpesaSanitariaCorrente!L13/L13</f>
        <v>5.3184185381034317E-2</v>
      </c>
      <c r="M43" s="42">
        <f>SpesaSanitariaCorrente!M13/M13</f>
        <v>5.5276170038112249E-2</v>
      </c>
      <c r="N43" s="42">
        <f>SpesaSanitariaCorrente!N13/N13</f>
        <v>5.6686787263502889E-2</v>
      </c>
      <c r="O43" s="42">
        <f>SpesaSanitariaCorrente!O13/O13</f>
        <v>5.997429573138538E-2</v>
      </c>
      <c r="P43" s="42">
        <f>SpesaSanitariaCorrente!P13/P13</f>
        <v>6.3851061049367872E-2</v>
      </c>
      <c r="Q43" s="42">
        <f>SpesaSanitariaCorrente!Q13/Q13</f>
        <v>6.7753821796770086E-2</v>
      </c>
      <c r="R43" s="42">
        <f>SpesaSanitariaCorrente!R13/R13</f>
        <v>6.8720108791516202E-2</v>
      </c>
      <c r="S43" s="42">
        <f>SpesaSanitariaCorrente!S13/S13</f>
        <v>6.4419694762003751E-2</v>
      </c>
      <c r="T43" s="42">
        <f>SpesaSanitariaCorrente!T13/T13</f>
        <v>6.7525575870558921E-2</v>
      </c>
      <c r="U43" s="42">
        <f>SpesaSanitariaCorrente!U13/U13</f>
        <v>6.8557846783017559E-2</v>
      </c>
      <c r="V43" s="42">
        <f>SpesaSanitariaCorrente!V13/V13</f>
        <v>6.8405896730529478E-2</v>
      </c>
      <c r="W43" s="42">
        <f>SpesaSanitariaCorrente!W13/W13</f>
        <v>5.9528378413356314E-2</v>
      </c>
      <c r="X43" s="42">
        <f>SpesaSanitariaCorrente!X13/X13</f>
        <v>5.925574697947382E-2</v>
      </c>
      <c r="Y43" s="42">
        <f>SpesaSanitariaCorrente!Y13/Y13</f>
        <v>5.9590285994563501E-2</v>
      </c>
    </row>
    <row r="44" spans="1:25" ht="16" thickTop="1" thickBot="1">
      <c r="A44" s="36" t="s">
        <v>12</v>
      </c>
      <c r="B44" s="42">
        <f>SpesaSanitariaCorrente!B14/B14</f>
        <v>6.6012702206219714E-2</v>
      </c>
      <c r="C44" s="42">
        <f>SpesaSanitariaCorrente!C14/C14</f>
        <v>6.6750079663074779E-2</v>
      </c>
      <c r="D44" s="42">
        <f>SpesaSanitariaCorrente!D14/D14</f>
        <v>6.5723683026968058E-2</v>
      </c>
      <c r="E44" s="42">
        <f>SpesaSanitariaCorrente!E14/E14</f>
        <v>6.4383416119675893E-2</v>
      </c>
      <c r="F44" s="42">
        <f>SpesaSanitariaCorrente!F14/F14</f>
        <v>6.1340659838256713E-2</v>
      </c>
      <c r="G44" s="42">
        <f>SpesaSanitariaCorrente!G14/G14</f>
        <v>6.2624121129539689E-2</v>
      </c>
      <c r="H44" s="42">
        <f>SpesaSanitariaCorrente!H14/H14</f>
        <v>6.4464542462379745E-2</v>
      </c>
      <c r="I44" s="42">
        <f>SpesaSanitariaCorrente!I14/I14</f>
        <v>6.7525792947112986E-2</v>
      </c>
      <c r="J44" s="42">
        <f>SpesaSanitariaCorrente!J14/J14</f>
        <v>6.4530586099783141E-2</v>
      </c>
      <c r="K44" s="42">
        <f>SpesaSanitariaCorrente!K14/K14</f>
        <v>6.0940390920121955E-2</v>
      </c>
      <c r="L44" s="42">
        <f>SpesaSanitariaCorrente!L14/L14</f>
        <v>6.4556236439009318E-2</v>
      </c>
      <c r="M44" s="42">
        <f>SpesaSanitariaCorrente!M14/M14</f>
        <v>7.2864715487500425E-2</v>
      </c>
      <c r="N44" s="42">
        <f>SpesaSanitariaCorrente!N14/N14</f>
        <v>7.4570816828193429E-2</v>
      </c>
      <c r="O44" s="42">
        <f>SpesaSanitariaCorrente!O14/O14</f>
        <v>7.9729164331074784E-2</v>
      </c>
      <c r="P44" s="42">
        <f>SpesaSanitariaCorrente!P14/P14</f>
        <v>7.8773137198733564E-2</v>
      </c>
      <c r="Q44" s="42">
        <f>SpesaSanitariaCorrente!Q14/Q14</f>
        <v>8.3304683957904288E-2</v>
      </c>
      <c r="R44" s="42">
        <f>SpesaSanitariaCorrente!R14/R14</f>
        <v>8.3999506249534533E-2</v>
      </c>
      <c r="S44" s="42">
        <f>SpesaSanitariaCorrente!S14/S14</f>
        <v>7.889701650605685E-2</v>
      </c>
      <c r="T44" s="42">
        <f>SpesaSanitariaCorrente!T14/T14</f>
        <v>8.2778533101465143E-2</v>
      </c>
      <c r="U44" s="42">
        <f>SpesaSanitariaCorrente!U14/U14</f>
        <v>8.5831168176312991E-2</v>
      </c>
      <c r="V44" s="42">
        <f>SpesaSanitariaCorrente!V14/V14</f>
        <v>8.331258563761075E-2</v>
      </c>
      <c r="W44" s="42">
        <f>SpesaSanitariaCorrente!W14/W14</f>
        <v>7.6319670130479869E-2</v>
      </c>
      <c r="X44" s="42">
        <f>SpesaSanitariaCorrente!X14/X14</f>
        <v>7.5384150885321896E-2</v>
      </c>
      <c r="Y44" s="42">
        <f>SpesaSanitariaCorrente!Y14/Y14</f>
        <v>7.7620218866019691E-2</v>
      </c>
    </row>
    <row r="45" spans="1:25" ht="16" thickTop="1" thickBot="1">
      <c r="A45" s="36" t="s">
        <v>13</v>
      </c>
      <c r="B45" s="42">
        <f>SpesaSanitariaCorrente!B15/B15</f>
        <v>7.6756539810878627E-2</v>
      </c>
      <c r="C45" s="42">
        <f>SpesaSanitariaCorrente!C15/C15</f>
        <v>8.1121368411790129E-2</v>
      </c>
      <c r="D45" s="42">
        <f>SpesaSanitariaCorrente!D15/D15</f>
        <v>7.7586988280645336E-2</v>
      </c>
      <c r="E45" s="42">
        <f>SpesaSanitariaCorrente!E15/E15</f>
        <v>7.4692978652784486E-2</v>
      </c>
      <c r="F45" s="42">
        <f>SpesaSanitariaCorrente!F15/F15</f>
        <v>7.1681007590244775E-2</v>
      </c>
      <c r="G45" s="42">
        <f>SpesaSanitariaCorrente!G15/G15</f>
        <v>7.2087783060735183E-2</v>
      </c>
      <c r="H45" s="42">
        <f>SpesaSanitariaCorrente!H15/H15</f>
        <v>7.3023235587728316E-2</v>
      </c>
      <c r="I45" s="42">
        <f>SpesaSanitariaCorrente!I15/I15</f>
        <v>7.0490251842210319E-2</v>
      </c>
      <c r="J45" s="42">
        <f>SpesaSanitariaCorrente!J15/J15</f>
        <v>6.771892913518511E-2</v>
      </c>
      <c r="K45" s="42">
        <f>SpesaSanitariaCorrente!K15/K15</f>
        <v>6.644636514273583E-2</v>
      </c>
      <c r="L45" s="42">
        <f>SpesaSanitariaCorrente!L15/L15</f>
        <v>7.0934860229535449E-2</v>
      </c>
      <c r="M45" s="42">
        <f>SpesaSanitariaCorrente!M15/M15</f>
        <v>8.0069253229487714E-2</v>
      </c>
      <c r="N45" s="42">
        <f>SpesaSanitariaCorrente!N15/N15</f>
        <v>7.8263452896436075E-2</v>
      </c>
      <c r="O45" s="42">
        <f>SpesaSanitariaCorrente!O15/O15</f>
        <v>8.5859676877746177E-2</v>
      </c>
      <c r="P45" s="42">
        <f>SpesaSanitariaCorrente!P15/P15</f>
        <v>8.6342100733492758E-2</v>
      </c>
      <c r="Q45" s="42">
        <f>SpesaSanitariaCorrente!Q15/Q15</f>
        <v>0.10028224466883154</v>
      </c>
      <c r="R45" s="42">
        <f>SpesaSanitariaCorrente!R15/R15</f>
        <v>9.2243111865470323E-2</v>
      </c>
      <c r="S45" s="42">
        <f>SpesaSanitariaCorrente!S15/S15</f>
        <v>9.1470184959484183E-2</v>
      </c>
      <c r="T45" s="42">
        <f>SpesaSanitariaCorrente!T15/T15</f>
        <v>9.6917383468979837E-2</v>
      </c>
      <c r="U45" s="42">
        <f>SpesaSanitariaCorrente!U15/U15</f>
        <v>0.10033819822614404</v>
      </c>
      <c r="V45" s="42">
        <f>SpesaSanitariaCorrente!V15/V15</f>
        <v>0.10249510850062249</v>
      </c>
      <c r="W45" s="42">
        <f>SpesaSanitariaCorrente!W15/W15</f>
        <v>9.9430706078351055E-2</v>
      </c>
      <c r="X45" s="42">
        <f>SpesaSanitariaCorrente!X15/X15</f>
        <v>0.10272289282450574</v>
      </c>
      <c r="Y45" s="42">
        <f>SpesaSanitariaCorrente!Y15/Y15</f>
        <v>0.10732790900636169</v>
      </c>
    </row>
    <row r="46" spans="1:25" ht="16" thickTop="1" thickBot="1">
      <c r="A46" s="36" t="s">
        <v>14</v>
      </c>
      <c r="B46" s="42">
        <f>SpesaSanitariaCorrente!B16/B16</f>
        <v>8.6185756901871274E-2</v>
      </c>
      <c r="C46" s="42">
        <f>SpesaSanitariaCorrente!C16/C16</f>
        <v>9.116321681575057E-2</v>
      </c>
      <c r="D46" s="42">
        <f>SpesaSanitariaCorrente!D16/D16</f>
        <v>8.8388603467669205E-2</v>
      </c>
      <c r="E46" s="42">
        <f>SpesaSanitariaCorrente!E16/E16</f>
        <v>8.6169449343205626E-2</v>
      </c>
      <c r="F46" s="42">
        <f>SpesaSanitariaCorrente!F16/F16</f>
        <v>8.1388773206215487E-2</v>
      </c>
      <c r="G46" s="42">
        <f>SpesaSanitariaCorrente!G16/G16</f>
        <v>6.5259744914089132E-2</v>
      </c>
      <c r="H46" s="42">
        <f>SpesaSanitariaCorrente!H16/H16</f>
        <v>6.6316355526603574E-2</v>
      </c>
      <c r="I46" s="42">
        <f>SpesaSanitariaCorrente!I16/I16</f>
        <v>7.2415897226603229E-2</v>
      </c>
      <c r="J46" s="42">
        <f>SpesaSanitariaCorrente!J16/J16</f>
        <v>7.926424216227515E-2</v>
      </c>
      <c r="K46" s="42">
        <f>SpesaSanitariaCorrente!K16/K16</f>
        <v>7.9720530669796924E-2</v>
      </c>
      <c r="L46" s="42">
        <f>SpesaSanitariaCorrente!L16/L16</f>
        <v>8.947978263421795E-2</v>
      </c>
      <c r="M46" s="42">
        <f>SpesaSanitariaCorrente!M16/M16</f>
        <v>9.6170199310935373E-2</v>
      </c>
      <c r="N46" s="42">
        <f>SpesaSanitariaCorrente!N16/N16</f>
        <v>9.353782515639926E-2</v>
      </c>
      <c r="O46" s="42">
        <f>SpesaSanitariaCorrente!O16/O16</f>
        <v>9.5188141813502269E-2</v>
      </c>
      <c r="P46" s="42">
        <f>SpesaSanitariaCorrente!P16/P16</f>
        <v>0.10349350321383474</v>
      </c>
      <c r="Q46" s="42">
        <f>SpesaSanitariaCorrente!Q16/Q16</f>
        <v>0.10782466209875402</v>
      </c>
      <c r="R46" s="42">
        <f>SpesaSanitariaCorrente!R16/R16</f>
        <v>0.10340155339297757</v>
      </c>
      <c r="S46" s="42">
        <f>SpesaSanitariaCorrente!S16/S16</f>
        <v>0.10040722018836085</v>
      </c>
      <c r="T46" s="42">
        <f>SpesaSanitariaCorrente!T16/T16</f>
        <v>0.10730757916130412</v>
      </c>
      <c r="U46" s="42">
        <f>SpesaSanitariaCorrente!U16/U16</f>
        <v>0.11025024300292771</v>
      </c>
      <c r="V46" s="42">
        <f>SpesaSanitariaCorrente!V16/V16</f>
        <v>0.11014110247056998</v>
      </c>
      <c r="W46" s="42">
        <f>SpesaSanitariaCorrente!W16/W16</f>
        <v>0.10491856435767011</v>
      </c>
      <c r="X46" s="42">
        <f>SpesaSanitariaCorrente!X16/X16</f>
        <v>0.10246626297152475</v>
      </c>
      <c r="Y46" s="42">
        <f>SpesaSanitariaCorrente!Y16/Y16</f>
        <v>0.1012847037051279</v>
      </c>
    </row>
    <row r="47" spans="1:25" ht="16" thickTop="1" thickBot="1">
      <c r="A47" s="36" t="s">
        <v>15</v>
      </c>
      <c r="B47" s="42">
        <f>SpesaSanitariaCorrente!B17/B17</f>
        <v>8.4963283380103782E-2</v>
      </c>
      <c r="C47" s="42">
        <f>SpesaSanitariaCorrente!C17/C17</f>
        <v>8.6876778987940537E-2</v>
      </c>
      <c r="D47" s="42">
        <f>SpesaSanitariaCorrente!D17/D17</f>
        <v>8.6556557682540849E-2</v>
      </c>
      <c r="E47" s="42">
        <f>SpesaSanitariaCorrente!E17/E17</f>
        <v>8.509208241139922E-2</v>
      </c>
      <c r="F47" s="42">
        <f>SpesaSanitariaCorrente!F17/F17</f>
        <v>8.0447401918487746E-2</v>
      </c>
      <c r="G47" s="42">
        <f>SpesaSanitariaCorrente!G17/G17</f>
        <v>6.3552089135152867E-2</v>
      </c>
      <c r="H47" s="42">
        <f>SpesaSanitariaCorrente!H17/H17</f>
        <v>6.5749112269884877E-2</v>
      </c>
      <c r="I47" s="42">
        <f>SpesaSanitariaCorrente!I17/I17</f>
        <v>6.9289256849162401E-2</v>
      </c>
      <c r="J47" s="42">
        <f>SpesaSanitariaCorrente!J17/J17</f>
        <v>6.932793843361644E-2</v>
      </c>
      <c r="K47" s="42">
        <f>SpesaSanitariaCorrente!K17/K17</f>
        <v>7.8973818214295832E-2</v>
      </c>
      <c r="L47" s="42">
        <f>SpesaSanitariaCorrente!L17/L17</f>
        <v>8.3286847976704298E-2</v>
      </c>
      <c r="M47" s="42">
        <f>SpesaSanitariaCorrente!M17/M17</f>
        <v>8.5756663553456958E-2</v>
      </c>
      <c r="N47" s="42">
        <f>SpesaSanitariaCorrente!N17/N17</f>
        <v>8.5623790713824227E-2</v>
      </c>
      <c r="O47" s="42">
        <f>SpesaSanitariaCorrente!O17/O17</f>
        <v>8.4224887995991288E-2</v>
      </c>
      <c r="P47" s="42">
        <f>SpesaSanitariaCorrente!P17/P17</f>
        <v>8.8386710090564577E-2</v>
      </c>
      <c r="Q47" s="42">
        <f>SpesaSanitariaCorrente!Q17/Q17</f>
        <v>9.4975489220644249E-2</v>
      </c>
      <c r="R47" s="42">
        <f>SpesaSanitariaCorrente!R17/R17</f>
        <v>9.6875980420310745E-2</v>
      </c>
      <c r="S47" s="42">
        <f>SpesaSanitariaCorrente!S17/S17</f>
        <v>9.7045543578923671E-2</v>
      </c>
      <c r="T47" s="42">
        <f>SpesaSanitariaCorrente!T17/T17</f>
        <v>0.10206381133214695</v>
      </c>
      <c r="U47" s="42">
        <f>SpesaSanitariaCorrente!U17/U17</f>
        <v>0.10820717434527267</v>
      </c>
      <c r="V47" s="42">
        <f>SpesaSanitariaCorrente!V17/V17</f>
        <v>0.10900844513811997</v>
      </c>
      <c r="W47" s="42">
        <f>SpesaSanitariaCorrente!W17/W17</f>
        <v>0.10880882520101823</v>
      </c>
      <c r="X47" s="42">
        <f>SpesaSanitariaCorrente!X17/X17</f>
        <v>0.10771276537304003</v>
      </c>
      <c r="Y47" s="42">
        <f>SpesaSanitariaCorrente!Y17/Y17</f>
        <v>0.11112152710267345</v>
      </c>
    </row>
    <row r="48" spans="1:25" ht="16" thickTop="1" thickBot="1">
      <c r="A48" s="36" t="s">
        <v>16</v>
      </c>
      <c r="B48" s="42">
        <f>SpesaSanitariaCorrente!B18/B18</f>
        <v>7.6978368695175839E-2</v>
      </c>
      <c r="C48" s="42">
        <f>SpesaSanitariaCorrente!C18/C18</f>
        <v>8.5563181136398839E-2</v>
      </c>
      <c r="D48" s="42">
        <f>SpesaSanitariaCorrente!D18/D18</f>
        <v>8.1886602731740116E-2</v>
      </c>
      <c r="E48" s="42">
        <f>SpesaSanitariaCorrente!E18/E18</f>
        <v>7.8868706900954461E-2</v>
      </c>
      <c r="F48" s="42">
        <f>SpesaSanitariaCorrente!F18/F18</f>
        <v>6.9510018713519403E-2</v>
      </c>
      <c r="G48" s="42">
        <f>SpesaSanitariaCorrente!G18/G18</f>
        <v>7.7994640684209818E-2</v>
      </c>
      <c r="H48" s="42">
        <f>SpesaSanitariaCorrente!H18/H18</f>
        <v>7.8552502474600744E-2</v>
      </c>
      <c r="I48" s="42">
        <f>SpesaSanitariaCorrente!I18/I18</f>
        <v>7.7938798074878829E-2</v>
      </c>
      <c r="J48" s="42">
        <f>SpesaSanitariaCorrente!J18/J18</f>
        <v>7.5793684256868235E-2</v>
      </c>
      <c r="K48" s="42">
        <f>SpesaSanitariaCorrente!K18/K18</f>
        <v>6.9766853302232576E-2</v>
      </c>
      <c r="L48" s="42">
        <f>SpesaSanitariaCorrente!L18/L18</f>
        <v>7.7628789113558763E-2</v>
      </c>
      <c r="M48" s="42">
        <f>SpesaSanitariaCorrente!M18/M18</f>
        <v>8.1530718382824482E-2</v>
      </c>
      <c r="N48" s="42">
        <f>SpesaSanitariaCorrente!N18/N18</f>
        <v>8.2900976575398092E-2</v>
      </c>
      <c r="O48" s="42">
        <f>SpesaSanitariaCorrente!O18/O18</f>
        <v>8.581434909716483E-2</v>
      </c>
      <c r="P48" s="42">
        <f>SpesaSanitariaCorrente!P18/P18</f>
        <v>8.9158769552683606E-2</v>
      </c>
      <c r="Q48" s="42">
        <f>SpesaSanitariaCorrente!Q18/Q18</f>
        <v>9.5003819078028864E-2</v>
      </c>
      <c r="R48" s="42">
        <f>SpesaSanitariaCorrente!R18/R18</f>
        <v>9.6268152331057233E-2</v>
      </c>
      <c r="S48" s="42">
        <f>SpesaSanitariaCorrente!S18/S18</f>
        <v>9.6475297617264699E-2</v>
      </c>
      <c r="T48" s="42">
        <f>SpesaSanitariaCorrente!T18/T18</f>
        <v>0.10296828684357419</v>
      </c>
      <c r="U48" s="42">
        <f>SpesaSanitariaCorrente!U18/U18</f>
        <v>0.10869877425813179</v>
      </c>
      <c r="V48" s="42">
        <f>SpesaSanitariaCorrente!V18/V18</f>
        <v>0.10925030808006819</v>
      </c>
      <c r="W48" s="42">
        <f>SpesaSanitariaCorrente!W18/W18</f>
        <v>0.10350570746078942</v>
      </c>
      <c r="X48" s="42">
        <f>SpesaSanitariaCorrente!X18/X18</f>
        <v>0.10202764261801628</v>
      </c>
      <c r="Y48" s="42">
        <f>SpesaSanitariaCorrente!Y18/Y18</f>
        <v>0.10136501968988737</v>
      </c>
    </row>
    <row r="49" spans="1:25" ht="16" thickTop="1" thickBot="1">
      <c r="A49" s="36" t="s">
        <v>17</v>
      </c>
      <c r="B49" s="42">
        <f>SpesaSanitariaCorrente!B19/B19</f>
        <v>8.7249238849984492E-2</v>
      </c>
      <c r="C49" s="42">
        <f>SpesaSanitariaCorrente!C19/C19</f>
        <v>9.0106594913250085E-2</v>
      </c>
      <c r="D49" s="42">
        <f>SpesaSanitariaCorrente!D19/D19</f>
        <v>9.0609118505599426E-2</v>
      </c>
      <c r="E49" s="42">
        <f>SpesaSanitariaCorrente!E19/E19</f>
        <v>8.7309907996072633E-2</v>
      </c>
      <c r="F49" s="42">
        <f>SpesaSanitariaCorrente!F19/F19</f>
        <v>8.2695931819845747E-2</v>
      </c>
      <c r="G49" s="42">
        <f>SpesaSanitariaCorrente!G19/G19</f>
        <v>7.3570350458086159E-2</v>
      </c>
      <c r="H49" s="42">
        <f>SpesaSanitariaCorrente!H19/H19</f>
        <v>7.6981604994199149E-2</v>
      </c>
      <c r="I49" s="42">
        <f>SpesaSanitariaCorrente!I19/I19</f>
        <v>7.8790115711372191E-2</v>
      </c>
      <c r="J49" s="42">
        <f>SpesaSanitariaCorrente!J19/J19</f>
        <v>8.4026602876360768E-2</v>
      </c>
      <c r="K49" s="42">
        <f>SpesaSanitariaCorrente!K19/K19</f>
        <v>8.4161133635343208E-2</v>
      </c>
      <c r="L49" s="42">
        <f>SpesaSanitariaCorrente!L19/L19</f>
        <v>9.2262275607765926E-2</v>
      </c>
      <c r="M49" s="42">
        <f>SpesaSanitariaCorrente!M19/M19</f>
        <v>9.447160469087057E-2</v>
      </c>
      <c r="N49" s="42">
        <f>SpesaSanitariaCorrente!N19/N19</f>
        <v>9.3786257087280459E-2</v>
      </c>
      <c r="O49" s="42">
        <f>SpesaSanitariaCorrente!O19/O19</f>
        <v>8.9685994163307248E-2</v>
      </c>
      <c r="P49" s="42">
        <f>SpesaSanitariaCorrente!P19/P19</f>
        <v>8.9809985860901512E-2</v>
      </c>
      <c r="Q49" s="42">
        <f>SpesaSanitariaCorrente!Q19/Q19</f>
        <v>9.683653822504662E-2</v>
      </c>
      <c r="R49" s="42">
        <f>SpesaSanitariaCorrente!R19/R19</f>
        <v>9.5509161588395897E-2</v>
      </c>
      <c r="S49" s="42">
        <f>SpesaSanitariaCorrente!S19/S19</f>
        <v>0.10743601763524058</v>
      </c>
      <c r="T49" s="42">
        <f>SpesaSanitariaCorrente!T19/T19</f>
        <v>0.10862235065347896</v>
      </c>
      <c r="U49" s="42">
        <f>SpesaSanitariaCorrente!U19/U19</f>
        <v>0.11280351462017345</v>
      </c>
      <c r="V49" s="42">
        <f>SpesaSanitariaCorrente!V19/V19</f>
        <v>0.11245453336468762</v>
      </c>
      <c r="W49" s="42">
        <f>SpesaSanitariaCorrente!W19/W19</f>
        <v>0.11410128516124489</v>
      </c>
      <c r="X49" s="42">
        <f>SpesaSanitariaCorrente!X19/X19</f>
        <v>0.11353682037601956</v>
      </c>
      <c r="Y49" s="42">
        <f>SpesaSanitariaCorrente!Y19/Y19</f>
        <v>0.11761480644992676</v>
      </c>
    </row>
    <row r="50" spans="1:25" ht="16" thickTop="1" thickBot="1">
      <c r="A50" s="36" t="s">
        <v>18</v>
      </c>
      <c r="B50" s="42">
        <f>SpesaSanitariaCorrente!B20/B20</f>
        <v>8.1248499599246141E-2</v>
      </c>
      <c r="C50" s="42">
        <f>SpesaSanitariaCorrente!C20/C20</f>
        <v>8.5789008470770908E-2</v>
      </c>
      <c r="D50" s="42">
        <f>SpesaSanitariaCorrente!D20/D20</f>
        <v>8.1809820445872761E-2</v>
      </c>
      <c r="E50" s="42">
        <f>SpesaSanitariaCorrente!E20/E20</f>
        <v>7.8258570812321654E-2</v>
      </c>
      <c r="F50" s="42">
        <f>SpesaSanitariaCorrente!F20/F20</f>
        <v>7.7409432125504135E-2</v>
      </c>
      <c r="G50" s="42">
        <f>SpesaSanitariaCorrente!G20/G20</f>
        <v>6.8254247908703727E-2</v>
      </c>
      <c r="H50" s="42">
        <f>SpesaSanitariaCorrente!H20/H20</f>
        <v>6.9851934342342881E-2</v>
      </c>
      <c r="I50" s="42">
        <f>SpesaSanitariaCorrente!I20/I20</f>
        <v>6.6374226852631543E-2</v>
      </c>
      <c r="J50" s="42">
        <f>SpesaSanitariaCorrente!J20/J20</f>
        <v>7.5783500661171163E-2</v>
      </c>
      <c r="K50" s="42">
        <f>SpesaSanitariaCorrente!K20/K20</f>
        <v>7.5883303082337816E-2</v>
      </c>
      <c r="L50" s="42">
        <f>SpesaSanitariaCorrente!L20/L20</f>
        <v>7.8767142654747005E-2</v>
      </c>
      <c r="M50" s="42">
        <f>SpesaSanitariaCorrente!M20/M20</f>
        <v>8.5658919371222872E-2</v>
      </c>
      <c r="N50" s="42">
        <f>SpesaSanitariaCorrente!N20/N20</f>
        <v>9.1251036436559657E-2</v>
      </c>
      <c r="O50" s="42">
        <f>SpesaSanitariaCorrente!O20/O20</f>
        <v>9.0764036931053782E-2</v>
      </c>
      <c r="P50" s="42">
        <f>SpesaSanitariaCorrente!P20/P20</f>
        <v>9.8629890037718507E-2</v>
      </c>
      <c r="Q50" s="42">
        <f>SpesaSanitariaCorrente!Q20/Q20</f>
        <v>0.10160278463432836</v>
      </c>
      <c r="R50" s="42">
        <f>SpesaSanitariaCorrente!R20/R20</f>
        <v>0.1091703671902057</v>
      </c>
      <c r="S50" s="42">
        <f>SpesaSanitariaCorrente!S20/S20</f>
        <v>9.8944174685654029E-2</v>
      </c>
      <c r="T50" s="42">
        <f>SpesaSanitariaCorrente!T20/T20</f>
        <v>0.10139711855693738</v>
      </c>
      <c r="U50" s="42">
        <f>SpesaSanitariaCorrente!U20/U20</f>
        <v>0.10469881413315849</v>
      </c>
      <c r="V50" s="42">
        <f>SpesaSanitariaCorrente!V20/V20</f>
        <v>0.10768476415930828</v>
      </c>
      <c r="W50" s="42">
        <f>SpesaSanitariaCorrente!W20/W20</f>
        <v>0.10464876081274427</v>
      </c>
      <c r="X50" s="42">
        <f>SpesaSanitariaCorrente!X20/X20</f>
        <v>0.10452096963180922</v>
      </c>
      <c r="Y50" s="42">
        <f>SpesaSanitariaCorrente!Y20/Y20</f>
        <v>0.10621520983382479</v>
      </c>
    </row>
    <row r="51" spans="1:25" ht="16" thickTop="1" thickBot="1">
      <c r="A51" s="36" t="s">
        <v>19</v>
      </c>
      <c r="B51" s="42">
        <f>SpesaSanitariaCorrente!B21/B21</f>
        <v>7.6544659441980065E-2</v>
      </c>
      <c r="C51" s="42">
        <f>SpesaSanitariaCorrente!C21/C21</f>
        <v>7.4944450584999614E-2</v>
      </c>
      <c r="D51" s="42">
        <f>SpesaSanitariaCorrente!D21/D21</f>
        <v>8.1916666080860373E-2</v>
      </c>
      <c r="E51" s="42">
        <f>SpesaSanitariaCorrente!E21/E21</f>
        <v>7.5348991456813591E-2</v>
      </c>
      <c r="F51" s="42">
        <f>SpesaSanitariaCorrente!F21/F21</f>
        <v>7.540510280823727E-2</v>
      </c>
      <c r="G51" s="42">
        <f>SpesaSanitariaCorrente!G21/G21</f>
        <v>8.2953262427522351E-2</v>
      </c>
      <c r="H51" s="42">
        <f>SpesaSanitariaCorrente!H21/H21</f>
        <v>8.3856050060543127E-2</v>
      </c>
      <c r="I51" s="42">
        <f>SpesaSanitariaCorrente!I21/I21</f>
        <v>8.2974483885686623E-2</v>
      </c>
      <c r="J51" s="42">
        <f>SpesaSanitariaCorrente!J21/J21</f>
        <v>7.200521230620667E-2</v>
      </c>
      <c r="K51" s="42">
        <f>SpesaSanitariaCorrente!K21/K21</f>
        <v>7.2570571765318878E-2</v>
      </c>
      <c r="L51" s="42">
        <f>SpesaSanitariaCorrente!L21/L21</f>
        <v>7.85099990305069E-2</v>
      </c>
      <c r="M51" s="42">
        <f>SpesaSanitariaCorrente!M21/M21</f>
        <v>8.1967082762251176E-2</v>
      </c>
      <c r="N51" s="42">
        <f>SpesaSanitariaCorrente!N21/N21</f>
        <v>8.5438746071417798E-2</v>
      </c>
      <c r="O51" s="42">
        <f>SpesaSanitariaCorrente!O21/O21</f>
        <v>8.4790141041628478E-2</v>
      </c>
      <c r="P51" s="42">
        <f>SpesaSanitariaCorrente!P21/P21</f>
        <v>8.7324101788697067E-2</v>
      </c>
      <c r="Q51" s="42">
        <f>SpesaSanitariaCorrente!Q21/Q21</f>
        <v>9.054484149597028E-2</v>
      </c>
      <c r="R51" s="42">
        <f>SpesaSanitariaCorrente!R21/R21</f>
        <v>9.0187292594218316E-2</v>
      </c>
      <c r="S51" s="42">
        <f>SpesaSanitariaCorrente!S21/S21</f>
        <v>8.5804534416224112E-2</v>
      </c>
      <c r="T51" s="42">
        <f>SpesaSanitariaCorrente!T21/T21</f>
        <v>9.2431236541627007E-2</v>
      </c>
      <c r="U51" s="42">
        <f>SpesaSanitariaCorrente!U21/U21</f>
        <v>9.9092042760866764E-2</v>
      </c>
      <c r="V51" s="42">
        <f>SpesaSanitariaCorrente!V21/V21</f>
        <v>0.10257568739544147</v>
      </c>
      <c r="W51" s="42">
        <f>SpesaSanitariaCorrente!W21/W21</f>
        <v>0.10276605240974791</v>
      </c>
      <c r="X51" s="42">
        <f>SpesaSanitariaCorrente!X21/X21</f>
        <v>0.10618451362423563</v>
      </c>
      <c r="Y51" s="42">
        <f>SpesaSanitariaCorrente!Y21/Y21</f>
        <v>0.10926814522204019</v>
      </c>
    </row>
    <row r="52" spans="1:25" ht="16" thickTop="1" thickBot="1">
      <c r="A52" s="36" t="s">
        <v>20</v>
      </c>
      <c r="B52" s="37">
        <f>SpesaSanitariaCorrente!B22/B22</f>
        <v>6.0994112994220209E-2</v>
      </c>
      <c r="C52" s="37">
        <f>SpesaSanitariaCorrente!C22/C22</f>
        <v>6.3584632552489986E-2</v>
      </c>
      <c r="D52" s="37">
        <f>SpesaSanitariaCorrente!D22/D22</f>
        <v>6.2764971218835744E-2</v>
      </c>
      <c r="E52" s="37">
        <f>SpesaSanitariaCorrente!E22/E22</f>
        <v>6.0715007791027474E-2</v>
      </c>
      <c r="F52" s="37">
        <f>SpesaSanitariaCorrente!F22/F22</f>
        <v>5.7431275351693997E-2</v>
      </c>
      <c r="G52" s="37">
        <f>SpesaSanitariaCorrente!G22/G22</f>
        <v>5.056932813244628E-2</v>
      </c>
      <c r="H52" s="37">
        <f>SpesaSanitariaCorrente!H22/H22</f>
        <v>5.124967539998293E-2</v>
      </c>
      <c r="I52" s="37">
        <f>SpesaSanitariaCorrente!I22/I22</f>
        <v>5.3153813021330737E-2</v>
      </c>
      <c r="J52" s="37">
        <f>SpesaSanitariaCorrente!J22/J22</f>
        <v>5.2895928347899072E-2</v>
      </c>
      <c r="K52" s="37">
        <f>SpesaSanitariaCorrente!K22/K22</f>
        <v>5.3672048082341391E-2</v>
      </c>
      <c r="L52" s="37">
        <f>SpesaSanitariaCorrente!L22/L22</f>
        <v>5.6850925435137624E-2</v>
      </c>
      <c r="M52" s="37">
        <f>SpesaSanitariaCorrente!M22/M22</f>
        <v>5.9782386739465794E-2</v>
      </c>
      <c r="N52" s="37">
        <f>SpesaSanitariaCorrente!N22/N22</f>
        <v>6.0959089837696448E-2</v>
      </c>
      <c r="O52" s="37">
        <f>SpesaSanitariaCorrente!O22/O22</f>
        <v>6.1111893315002754E-2</v>
      </c>
      <c r="P52" s="37">
        <f>SpesaSanitariaCorrente!P22/P22</f>
        <v>6.4506812122156615E-2</v>
      </c>
      <c r="Q52" s="37">
        <f>SpesaSanitariaCorrente!Q22/Q22</f>
        <v>6.6888317069761005E-2</v>
      </c>
      <c r="R52" s="37">
        <f>SpesaSanitariaCorrente!R22/R22</f>
        <v>6.7878013566264772E-2</v>
      </c>
      <c r="S52" s="37">
        <f>SpesaSanitariaCorrente!S22/S22</f>
        <v>6.536293376891017E-2</v>
      </c>
      <c r="T52" s="37">
        <f>SpesaSanitariaCorrente!T22/T22</f>
        <v>6.8795620401163091E-2</v>
      </c>
      <c r="U52" s="37">
        <f>SpesaSanitariaCorrente!U22/U22</f>
        <v>7.2421105285332826E-2</v>
      </c>
      <c r="V52" s="37">
        <f>SpesaSanitariaCorrente!V22/V22</f>
        <v>7.2331996217161507E-2</v>
      </c>
      <c r="W52" s="37">
        <f>SpesaSanitariaCorrente!W22/W22</f>
        <v>6.8045581104432096E-2</v>
      </c>
      <c r="X52" s="37">
        <f>SpesaSanitariaCorrente!X22/X22</f>
        <v>6.7534848380175372E-2</v>
      </c>
      <c r="Y52" s="37">
        <f>SpesaSanitariaCorrente!Y22/Y22</f>
        <v>6.748949230742389E-2</v>
      </c>
    </row>
    <row r="53" spans="1:25" ht="15" thickTop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>
      <c r="A54" s="13" t="s">
        <v>65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8" spans="1:25" s="34" customFormat="1"/>
    <row r="59" spans="1:25" s="34" customFormat="1"/>
    <row r="60" spans="1:25" s="34" customFormat="1"/>
    <row r="61" spans="1:25" s="34" customFormat="1"/>
    <row r="62" spans="1:25" s="34" customFormat="1"/>
    <row r="63" spans="1:25" s="34" customFormat="1"/>
    <row r="64" spans="1:25" s="34" customFormat="1"/>
    <row r="65" s="34" customFormat="1"/>
    <row r="66" s="34" customFormat="1"/>
    <row r="67" s="34" customFormat="1"/>
    <row r="68" s="34" customFormat="1"/>
    <row r="69" s="34" customFormat="1"/>
    <row r="70" s="34" customFormat="1"/>
    <row r="71" s="34" customFormat="1"/>
    <row r="72" s="34" customFormat="1"/>
    <row r="73" s="34" customFormat="1"/>
    <row r="74" s="34" customFormat="1"/>
    <row r="75" s="34" customFormat="1"/>
    <row r="76" s="34" customFormat="1"/>
    <row r="77" s="34" customFormat="1"/>
    <row r="78" s="34" customFormat="1"/>
    <row r="79" s="34" customFormat="1"/>
    <row r="80" s="34" customFormat="1"/>
    <row r="81" s="34" customFormat="1"/>
    <row r="82" s="34" customFormat="1"/>
    <row r="83" s="34" customFormat="1"/>
    <row r="84" s="34" customFormat="1"/>
    <row r="85" s="34" customFormat="1"/>
    <row r="86" s="34" customFormat="1"/>
    <row r="87" s="34" customFormat="1"/>
    <row r="88" s="34" customFormat="1"/>
    <row r="89" s="34" customFormat="1"/>
    <row r="90" s="34" customFormat="1"/>
    <row r="91" s="34" customFormat="1"/>
    <row r="92" s="34" customFormat="1"/>
    <row r="93" s="34" customFormat="1"/>
    <row r="94" s="34" customFormat="1"/>
    <row r="95" s="34" customFormat="1"/>
    <row r="96" s="34" customFormat="1"/>
    <row r="97" s="34" customFormat="1"/>
    <row r="98" s="34" customFormat="1"/>
    <row r="99" s="34" customFormat="1"/>
    <row r="100" s="34" customFormat="1"/>
    <row r="101" s="34" customFormat="1"/>
    <row r="102" s="34" customFormat="1"/>
    <row r="103" s="34" customFormat="1"/>
    <row r="104" s="34" customFormat="1"/>
    <row r="105" s="34" customFormat="1"/>
    <row r="106" s="34" customFormat="1"/>
    <row r="107" s="34" customFormat="1"/>
    <row r="108" s="34" customFormat="1"/>
    <row r="109" s="34" customFormat="1"/>
    <row r="110" s="34" customFormat="1"/>
    <row r="111" s="34" customFormat="1"/>
    <row r="112" s="34" customFormat="1"/>
    <row r="113" s="34" customFormat="1"/>
    <row r="114" s="34" customFormat="1"/>
    <row r="115" s="34" customFormat="1"/>
    <row r="116" s="34" customFormat="1"/>
    <row r="117" s="34" customFormat="1"/>
    <row r="118" s="34" customFormat="1"/>
    <row r="119" s="34" customFormat="1"/>
    <row r="120" s="34" customFormat="1"/>
    <row r="121" s="34" customFormat="1"/>
    <row r="122" s="34" customFormat="1"/>
  </sheetData>
  <sheetProtection password="C19B" sheet="1" objects="1" scenarios="1" selectLockedCells="1" selectUnlockedCells="1"/>
  <mergeCells count="3">
    <mergeCell ref="B27:F27"/>
    <mergeCell ref="G27:V27"/>
    <mergeCell ref="W27:Y27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CW348"/>
  <sheetViews>
    <sheetView workbookViewId="0">
      <selection activeCell="S32" sqref="S32"/>
    </sheetView>
  </sheetViews>
  <sheetFormatPr baseColWidth="10" defaultColWidth="8.83203125" defaultRowHeight="14" x14ac:dyDescent="0"/>
  <cols>
    <col min="1" max="2" width="8.83203125" style="14"/>
    <col min="3" max="3" width="11.5" style="14" customWidth="1"/>
    <col min="4" max="4" width="15.33203125" style="14" bestFit="1" customWidth="1"/>
    <col min="5" max="6" width="8.83203125" style="14"/>
    <col min="7" max="7" width="11.5" style="14" customWidth="1"/>
    <col min="8" max="11" width="8.83203125" style="14"/>
    <col min="12" max="12" width="11.5" style="14" bestFit="1" customWidth="1"/>
    <col min="13" max="13" width="16.6640625" style="14" customWidth="1"/>
    <col min="14" max="18" width="8.83203125" style="14"/>
    <col min="19" max="19" width="9.5" style="14" bestFit="1" customWidth="1"/>
    <col min="20" max="20" width="16.6640625" style="14" customWidth="1"/>
    <col min="21" max="22" width="8.83203125" style="14"/>
    <col min="23" max="23" width="10.5" style="14" bestFit="1" customWidth="1"/>
    <col min="24" max="25" width="8.83203125" style="14"/>
    <col min="26" max="26" width="10.5" style="14" bestFit="1" customWidth="1"/>
    <col min="27" max="27" width="8.83203125" style="14"/>
    <col min="28" max="28" width="8.5" style="14" customWidth="1"/>
    <col min="29" max="101" width="8.83203125" style="34"/>
    <col min="102" max="16384" width="8.83203125" style="14"/>
  </cols>
  <sheetData>
    <row r="1" spans="1:28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 spans="1:28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1:28"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8"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8"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6:28"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6:28"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6:28"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6:28"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6:28"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16:28"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6:28"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</row>
    <row r="24" spans="16:28"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</row>
    <row r="25" spans="16:28"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</row>
    <row r="26" spans="16:28"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16:28"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6:28"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6:28"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 spans="16:28"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6:28"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16:28"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6:28"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6:28"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6:28"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6:28"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6:28"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6:28"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6:28"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6:28"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6:28"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6:28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6:28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6:28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6:28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6:28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6:28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6:28"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 spans="1:28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 spans="1:28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28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28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1:28"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 spans="1:28"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 spans="1:28"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28"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18:28"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18:28"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18:28"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8:28"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8:28"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8:28"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18:28"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18:28"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18:28"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18:28"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18:28"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18:28"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8:28"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8:28"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8:28"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8:28"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8:28"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18:28"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18:28"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18:28"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18:28"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8:28"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18:28"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18:28"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18:28"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18:28"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18:28"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18:28"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18:28"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18:28"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18:28"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18:28"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1:28"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1:28"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1:28"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1:28"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1:28"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1:28"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ht="18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67" t="s">
        <v>57</v>
      </c>
      <c r="P106" s="67"/>
      <c r="Q106" s="67"/>
      <c r="R106" s="67"/>
      <c r="S106" s="67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1:2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1:28">
      <c r="A110" s="13"/>
      <c r="B110" s="13"/>
      <c r="C110" s="13"/>
      <c r="D110" s="13"/>
      <c r="E110" s="13"/>
      <c r="F110" s="13"/>
      <c r="G110" s="13"/>
      <c r="H110" s="74" t="s">
        <v>51</v>
      </c>
      <c r="I110" s="15" t="s">
        <v>51</v>
      </c>
      <c r="J110" s="16"/>
      <c r="K110" s="16"/>
      <c r="L110" s="16"/>
      <c r="M110" s="15" t="s">
        <v>54</v>
      </c>
      <c r="N110" s="16"/>
      <c r="O110" s="16"/>
      <c r="P110" s="16"/>
      <c r="Q110" s="16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1:28">
      <c r="A111" s="13"/>
      <c r="B111" s="13"/>
      <c r="C111" s="13"/>
      <c r="D111" s="13"/>
      <c r="E111" s="13"/>
      <c r="F111" s="13"/>
      <c r="G111" s="13"/>
      <c r="H111" s="75"/>
      <c r="I111" s="15" t="s">
        <v>53</v>
      </c>
      <c r="J111" s="16"/>
      <c r="K111" s="16"/>
      <c r="L111" s="16"/>
      <c r="M111" s="15" t="s">
        <v>52</v>
      </c>
      <c r="N111" s="16"/>
      <c r="O111" s="16"/>
      <c r="P111" s="75" t="s">
        <v>56</v>
      </c>
      <c r="Q111" s="75"/>
      <c r="R111" s="13"/>
      <c r="S111" s="17"/>
      <c r="T111" s="17"/>
      <c r="U111" s="17"/>
      <c r="V111" s="13"/>
      <c r="W111" s="13"/>
      <c r="X111" s="13"/>
      <c r="Y111" s="18" t="s">
        <v>50</v>
      </c>
      <c r="Z111" s="13"/>
      <c r="AA111" s="13"/>
      <c r="AB111" s="13"/>
    </row>
    <row r="112" spans="1:28" ht="20">
      <c r="A112" s="13"/>
      <c r="B112" s="13"/>
      <c r="C112" s="13"/>
      <c r="D112" s="19" t="s">
        <v>40</v>
      </c>
      <c r="E112" s="13"/>
      <c r="F112" s="13"/>
      <c r="G112" s="13"/>
      <c r="H112" s="76" t="s">
        <v>39</v>
      </c>
      <c r="I112" s="77"/>
      <c r="J112" s="13"/>
      <c r="K112" s="13"/>
      <c r="M112" s="19" t="s">
        <v>42</v>
      </c>
      <c r="N112" s="13"/>
      <c r="O112" s="13"/>
      <c r="P112" s="72" t="s">
        <v>43</v>
      </c>
      <c r="Q112" s="73"/>
      <c r="R112" s="13"/>
      <c r="S112" s="17"/>
      <c r="T112" s="19" t="s">
        <v>63</v>
      </c>
      <c r="U112" s="17"/>
      <c r="V112" s="20"/>
      <c r="W112" s="13"/>
      <c r="X112" s="68" t="s">
        <v>43</v>
      </c>
      <c r="Y112" s="69"/>
      <c r="Z112" s="9">
        <v>6.22</v>
      </c>
      <c r="AA112" s="13"/>
      <c r="AB112" s="13"/>
    </row>
    <row r="113" spans="1:30" ht="20">
      <c r="A113" s="13"/>
      <c r="B113" s="13"/>
      <c r="C113" s="19" t="s">
        <v>21</v>
      </c>
      <c r="D113" s="2">
        <v>2800687</v>
      </c>
      <c r="E113" s="13"/>
      <c r="F113" s="13"/>
      <c r="G113" s="19" t="s">
        <v>21</v>
      </c>
      <c r="H113" s="32">
        <v>0.75</v>
      </c>
      <c r="I113" s="32">
        <f>H113/$H$125</f>
        <v>0.5357142857142857</v>
      </c>
      <c r="J113" s="13"/>
      <c r="K113" s="13"/>
      <c r="L113" s="19" t="s">
        <v>21</v>
      </c>
      <c r="M113" s="2">
        <f t="shared" ref="M113:M130" si="0">D113*I113</f>
        <v>1500368.0357142857</v>
      </c>
      <c r="N113" s="13"/>
      <c r="O113" s="13"/>
      <c r="P113" s="66">
        <v>98440.285310734456</v>
      </c>
      <c r="Q113" s="66"/>
      <c r="R113" s="13"/>
      <c r="S113" s="17"/>
      <c r="T113" s="27">
        <f>I113*$T$125</f>
        <v>1275.9496569303947</v>
      </c>
      <c r="U113" s="17"/>
      <c r="V113" s="13"/>
      <c r="W113" s="13"/>
      <c r="X113" s="68" t="s">
        <v>46</v>
      </c>
      <c r="Y113" s="69"/>
      <c r="Z113" s="9">
        <v>0.86</v>
      </c>
      <c r="AA113" s="13"/>
      <c r="AB113" s="13"/>
    </row>
    <row r="114" spans="1:30" ht="20">
      <c r="A114" s="13"/>
      <c r="B114" s="13"/>
      <c r="C114" s="19" t="s">
        <v>22</v>
      </c>
      <c r="D114" s="2">
        <v>2782340</v>
      </c>
      <c r="E114" s="13"/>
      <c r="F114" s="13"/>
      <c r="G114" s="19" t="s">
        <v>22</v>
      </c>
      <c r="H114" s="32">
        <v>0.45</v>
      </c>
      <c r="I114" s="32">
        <f t="shared" ref="I114:I130" si="1">H114/$H$125</f>
        <v>0.32142857142857145</v>
      </c>
      <c r="J114" s="13"/>
      <c r="K114" s="13"/>
      <c r="L114" s="19" t="s">
        <v>22</v>
      </c>
      <c r="M114" s="2">
        <f t="shared" si="0"/>
        <v>894323.57142857148</v>
      </c>
      <c r="N114" s="13"/>
      <c r="O114" s="13"/>
      <c r="P114" s="13"/>
      <c r="Q114" s="13"/>
      <c r="R114" s="13"/>
      <c r="S114" s="17"/>
      <c r="T114" s="27">
        <f t="shared" ref="T114:T130" si="2">I114*$T$125</f>
        <v>765.56979415823685</v>
      </c>
      <c r="U114" s="17"/>
      <c r="V114" s="13"/>
      <c r="W114" s="13"/>
      <c r="X114" s="68" t="s">
        <v>47</v>
      </c>
      <c r="Y114" s="69"/>
      <c r="Z114" s="9">
        <f>SUM(Z112:Z113)</f>
        <v>7.08</v>
      </c>
      <c r="AA114" s="13"/>
      <c r="AB114" s="13"/>
    </row>
    <row r="115" spans="1:30" ht="20">
      <c r="A115" s="13"/>
      <c r="B115" s="13"/>
      <c r="C115" s="19" t="s">
        <v>23</v>
      </c>
      <c r="D115" s="2">
        <v>2759703</v>
      </c>
      <c r="E115" s="13"/>
      <c r="F115" s="13"/>
      <c r="G115" s="19" t="s">
        <v>23</v>
      </c>
      <c r="H115" s="32">
        <v>0.45</v>
      </c>
      <c r="I115" s="32">
        <f t="shared" si="1"/>
        <v>0.32142857142857145</v>
      </c>
      <c r="J115" s="13"/>
      <c r="K115" s="13"/>
      <c r="L115" s="19" t="s">
        <v>23</v>
      </c>
      <c r="M115" s="2">
        <f t="shared" si="0"/>
        <v>887047.39285714296</v>
      </c>
      <c r="N115" s="13"/>
      <c r="O115" s="13"/>
      <c r="P115" s="13"/>
      <c r="Q115" s="13"/>
      <c r="R115" s="13"/>
      <c r="S115" s="17"/>
      <c r="T115" s="27">
        <f t="shared" si="2"/>
        <v>765.56979415823685</v>
      </c>
      <c r="U115" s="17"/>
      <c r="V115" s="13"/>
      <c r="W115" s="13"/>
      <c r="X115" s="21"/>
      <c r="Y115" s="21"/>
      <c r="Z115" s="21"/>
      <c r="AA115" s="13"/>
      <c r="AB115" s="13"/>
    </row>
    <row r="116" spans="1:30" ht="20">
      <c r="A116" s="13"/>
      <c r="B116" s="13"/>
      <c r="C116" s="19" t="s">
        <v>24</v>
      </c>
      <c r="D116" s="2">
        <v>2913256</v>
      </c>
      <c r="E116" s="13"/>
      <c r="F116" s="13"/>
      <c r="G116" s="19" t="s">
        <v>24</v>
      </c>
      <c r="H116" s="32">
        <v>0.47</v>
      </c>
      <c r="I116" s="32">
        <f t="shared" si="1"/>
        <v>0.33571428571428574</v>
      </c>
      <c r="J116" s="13"/>
      <c r="K116" s="13"/>
      <c r="L116" s="19" t="s">
        <v>24</v>
      </c>
      <c r="M116" s="2">
        <f t="shared" si="0"/>
        <v>978021.65714285721</v>
      </c>
      <c r="N116" s="13"/>
      <c r="O116" s="13"/>
      <c r="P116" s="13"/>
      <c r="Q116" s="13"/>
      <c r="R116" s="13"/>
      <c r="S116" s="17"/>
      <c r="T116" s="27">
        <f t="shared" si="2"/>
        <v>799.59511834304737</v>
      </c>
      <c r="U116" s="17"/>
      <c r="V116" s="13"/>
      <c r="W116" s="13"/>
      <c r="X116" s="21"/>
      <c r="Y116" s="21"/>
      <c r="Z116" s="21"/>
      <c r="AA116" s="13"/>
      <c r="AB116" s="13"/>
    </row>
    <row r="117" spans="1:30" ht="20">
      <c r="A117" s="13"/>
      <c r="B117" s="13"/>
      <c r="C117" s="19" t="s">
        <v>25</v>
      </c>
      <c r="D117" s="2">
        <v>3017981</v>
      </c>
      <c r="E117" s="13"/>
      <c r="F117" s="13"/>
      <c r="G117" s="19" t="s">
        <v>25</v>
      </c>
      <c r="H117" s="32">
        <v>0.51</v>
      </c>
      <c r="I117" s="32">
        <f t="shared" si="1"/>
        <v>0.36428571428571432</v>
      </c>
      <c r="J117" s="13"/>
      <c r="K117" s="13"/>
      <c r="L117" s="19" t="s">
        <v>25</v>
      </c>
      <c r="M117" s="2">
        <f t="shared" si="0"/>
        <v>1099407.3642857145</v>
      </c>
      <c r="N117" s="13"/>
      <c r="O117" s="13"/>
      <c r="P117" s="13"/>
      <c r="Q117" s="13"/>
      <c r="R117" s="13"/>
      <c r="S117" s="17"/>
      <c r="T117" s="27">
        <f t="shared" si="2"/>
        <v>867.64576671266855</v>
      </c>
      <c r="U117" s="17"/>
      <c r="V117" s="13"/>
      <c r="W117" s="13"/>
      <c r="X117" s="70" t="s">
        <v>48</v>
      </c>
      <c r="Y117" s="71"/>
      <c r="Z117" s="10">
        <f>Z112/(Z112+Z113)</f>
        <v>0.87853107344632764</v>
      </c>
      <c r="AA117" s="13"/>
      <c r="AB117" s="13"/>
    </row>
    <row r="118" spans="1:30" ht="20">
      <c r="A118" s="13"/>
      <c r="B118" s="13"/>
      <c r="C118" s="19" t="s">
        <v>26</v>
      </c>
      <c r="D118" s="2">
        <v>3356647</v>
      </c>
      <c r="E118" s="13"/>
      <c r="F118" s="13"/>
      <c r="G118" s="19" t="s">
        <v>26</v>
      </c>
      <c r="H118" s="32">
        <v>0.55000000000000004</v>
      </c>
      <c r="I118" s="32">
        <f t="shared" si="1"/>
        <v>0.3928571428571429</v>
      </c>
      <c r="J118" s="13"/>
      <c r="K118" s="13"/>
      <c r="L118" s="19" t="s">
        <v>26</v>
      </c>
      <c r="M118" s="2">
        <f t="shared" si="0"/>
        <v>1318682.7500000002</v>
      </c>
      <c r="N118" s="13"/>
      <c r="O118" s="13"/>
      <c r="P118" s="13"/>
      <c r="Q118" s="13"/>
      <c r="R118" s="13"/>
      <c r="S118" s="17"/>
      <c r="T118" s="27">
        <f t="shared" si="2"/>
        <v>935.6964150822896</v>
      </c>
      <c r="U118" s="17"/>
      <c r="V118" s="13"/>
      <c r="W118" s="13"/>
      <c r="X118" s="70" t="s">
        <v>49</v>
      </c>
      <c r="Y118" s="71"/>
      <c r="Z118" s="11">
        <v>112051</v>
      </c>
      <c r="AA118" s="13"/>
      <c r="AB118" s="13"/>
    </row>
    <row r="119" spans="1:30" ht="20">
      <c r="A119" s="13"/>
      <c r="B119" s="13"/>
      <c r="C119" s="19" t="s">
        <v>27</v>
      </c>
      <c r="D119" s="2">
        <v>4069611</v>
      </c>
      <c r="E119" s="13"/>
      <c r="F119" s="13"/>
      <c r="G119" s="19" t="s">
        <v>27</v>
      </c>
      <c r="H119" s="32">
        <v>0.6</v>
      </c>
      <c r="I119" s="32">
        <f t="shared" si="1"/>
        <v>0.4285714285714286</v>
      </c>
      <c r="J119" s="13"/>
      <c r="K119" s="13"/>
      <c r="L119" s="19" t="s">
        <v>27</v>
      </c>
      <c r="M119" s="2">
        <f t="shared" si="0"/>
        <v>1744119.0000000002</v>
      </c>
      <c r="N119" s="13"/>
      <c r="O119" s="13"/>
      <c r="P119" s="13"/>
      <c r="Q119" s="13"/>
      <c r="R119" s="13"/>
      <c r="S119" s="17"/>
      <c r="T119" s="27">
        <f t="shared" si="2"/>
        <v>1020.7597255443159</v>
      </c>
      <c r="U119" s="17"/>
      <c r="V119" s="13"/>
      <c r="W119" s="13"/>
      <c r="X119" s="70" t="s">
        <v>43</v>
      </c>
      <c r="Y119" s="71"/>
      <c r="Z119" s="12">
        <f>Z117*Z118</f>
        <v>98440.285310734456</v>
      </c>
      <c r="AA119" s="13"/>
      <c r="AB119" s="13"/>
    </row>
    <row r="120" spans="1:30" ht="20">
      <c r="A120" s="13"/>
      <c r="B120" s="13"/>
      <c r="C120" s="19" t="s">
        <v>28</v>
      </c>
      <c r="D120" s="2">
        <v>4672153</v>
      </c>
      <c r="E120" s="13"/>
      <c r="F120" s="13"/>
      <c r="G120" s="19" t="s">
        <v>28</v>
      </c>
      <c r="H120" s="32">
        <v>0.6</v>
      </c>
      <c r="I120" s="32">
        <f t="shared" si="1"/>
        <v>0.4285714285714286</v>
      </c>
      <c r="J120" s="13"/>
      <c r="K120" s="13"/>
      <c r="L120" s="19" t="s">
        <v>28</v>
      </c>
      <c r="M120" s="2">
        <f t="shared" si="0"/>
        <v>2002351.2857142859</v>
      </c>
      <c r="N120" s="13"/>
      <c r="O120" s="13"/>
      <c r="P120" s="13"/>
      <c r="Q120" s="13"/>
      <c r="R120" s="13"/>
      <c r="S120" s="17"/>
      <c r="T120" s="27">
        <f t="shared" si="2"/>
        <v>1020.7597255443159</v>
      </c>
      <c r="U120" s="17"/>
      <c r="V120" s="13"/>
      <c r="W120" s="13"/>
      <c r="X120" s="70" t="s">
        <v>46</v>
      </c>
      <c r="Y120" s="71"/>
      <c r="Z120" s="12">
        <f>Z118-Z119</f>
        <v>13610.714689265544</v>
      </c>
      <c r="AA120" s="13"/>
      <c r="AB120" s="13"/>
      <c r="AD120" s="54"/>
    </row>
    <row r="121" spans="1:30" ht="20">
      <c r="A121" s="13"/>
      <c r="B121" s="13"/>
      <c r="C121" s="19" t="s">
        <v>29</v>
      </c>
      <c r="D121" s="2">
        <v>4846459</v>
      </c>
      <c r="E121" s="13"/>
      <c r="F121" s="13"/>
      <c r="G121" s="19" t="s">
        <v>29</v>
      </c>
      <c r="H121" s="32">
        <v>0.65</v>
      </c>
      <c r="I121" s="32">
        <f t="shared" si="1"/>
        <v>0.46428571428571436</v>
      </c>
      <c r="J121" s="13"/>
      <c r="K121" s="13"/>
      <c r="L121" s="19" t="s">
        <v>29</v>
      </c>
      <c r="M121" s="2">
        <f t="shared" si="0"/>
        <v>2250141.6785714291</v>
      </c>
      <c r="N121" s="13"/>
      <c r="O121" s="13"/>
      <c r="P121" s="13"/>
      <c r="Q121" s="13"/>
      <c r="R121" s="13"/>
      <c r="S121" s="17"/>
      <c r="T121" s="27">
        <f t="shared" si="2"/>
        <v>1105.8230360063424</v>
      </c>
      <c r="U121" s="17"/>
      <c r="V121" s="13"/>
      <c r="W121" s="13"/>
      <c r="X121" s="13"/>
      <c r="Y121" s="13"/>
      <c r="Z121" s="13"/>
      <c r="AA121" s="13"/>
      <c r="AB121" s="13"/>
    </row>
    <row r="122" spans="1:30" ht="20">
      <c r="A122" s="13"/>
      <c r="B122" s="13"/>
      <c r="C122" s="19" t="s">
        <v>30</v>
      </c>
      <c r="D122" s="2">
        <v>4568249</v>
      </c>
      <c r="E122" s="13"/>
      <c r="F122" s="13"/>
      <c r="G122" s="19" t="s">
        <v>30</v>
      </c>
      <c r="H122" s="32">
        <v>0.7</v>
      </c>
      <c r="I122" s="32">
        <f t="shared" si="1"/>
        <v>0.5</v>
      </c>
      <c r="J122" s="13"/>
      <c r="K122" s="13"/>
      <c r="L122" s="19" t="s">
        <v>30</v>
      </c>
      <c r="M122" s="2">
        <f t="shared" si="0"/>
        <v>2284124.5</v>
      </c>
      <c r="N122" s="13"/>
      <c r="O122" s="13"/>
      <c r="P122" s="13"/>
      <c r="Q122" s="13"/>
      <c r="R122" s="13"/>
      <c r="S122" s="17"/>
      <c r="T122" s="27">
        <f t="shared" si="2"/>
        <v>1190.8863464683684</v>
      </c>
      <c r="U122" s="17"/>
      <c r="V122" s="13"/>
      <c r="W122" s="13"/>
      <c r="X122" s="13"/>
      <c r="Y122" s="13"/>
      <c r="Z122" s="13"/>
      <c r="AA122" s="13"/>
      <c r="AB122" s="13"/>
    </row>
    <row r="123" spans="1:30" ht="20">
      <c r="A123" s="13"/>
      <c r="B123" s="13"/>
      <c r="C123" s="19" t="s">
        <v>31</v>
      </c>
      <c r="D123" s="2">
        <v>3989369</v>
      </c>
      <c r="E123" s="13"/>
      <c r="F123" s="13"/>
      <c r="G123" s="19" t="s">
        <v>31</v>
      </c>
      <c r="H123" s="32">
        <v>0.8</v>
      </c>
      <c r="I123" s="32">
        <f t="shared" si="1"/>
        <v>0.57142857142857151</v>
      </c>
      <c r="J123" s="13"/>
      <c r="K123" s="13"/>
      <c r="L123" s="19" t="s">
        <v>31</v>
      </c>
      <c r="M123" s="2">
        <f t="shared" si="0"/>
        <v>2279639.4285714291</v>
      </c>
      <c r="N123" s="13"/>
      <c r="O123" s="13"/>
      <c r="P123" s="13"/>
      <c r="Q123" s="13"/>
      <c r="R123" s="13"/>
      <c r="S123" s="17"/>
      <c r="T123" s="27">
        <f t="shared" si="2"/>
        <v>1361.0129673924212</v>
      </c>
      <c r="U123" s="17"/>
      <c r="V123" s="13"/>
      <c r="W123" s="13"/>
      <c r="X123" s="13"/>
      <c r="Y123" s="13"/>
      <c r="Z123" s="13"/>
      <c r="AA123" s="13"/>
      <c r="AB123" s="13"/>
    </row>
    <row r="124" spans="1:30" ht="20">
      <c r="A124" s="13"/>
      <c r="B124" s="13"/>
      <c r="C124" s="19" t="s">
        <v>32</v>
      </c>
      <c r="D124" s="2">
        <v>3664460</v>
      </c>
      <c r="E124" s="13"/>
      <c r="F124" s="13"/>
      <c r="G124" s="19" t="s">
        <v>32</v>
      </c>
      <c r="H124" s="32">
        <v>1.1000000000000001</v>
      </c>
      <c r="I124" s="32">
        <f t="shared" si="1"/>
        <v>0.78571428571428581</v>
      </c>
      <c r="J124" s="13"/>
      <c r="K124" s="13"/>
      <c r="L124" s="19" t="s">
        <v>32</v>
      </c>
      <c r="M124" s="2">
        <f t="shared" si="0"/>
        <v>2879218.5714285718</v>
      </c>
      <c r="N124" s="13"/>
      <c r="O124" s="13"/>
      <c r="P124" s="13"/>
      <c r="Q124" s="13"/>
      <c r="R124" s="13"/>
      <c r="S124" s="17"/>
      <c r="T124" s="27">
        <f t="shared" si="2"/>
        <v>1871.3928301645792</v>
      </c>
      <c r="U124" s="17"/>
      <c r="V124" s="13"/>
      <c r="W124" s="13"/>
      <c r="X124" s="13"/>
      <c r="Y124" s="13"/>
      <c r="Z124" s="13"/>
      <c r="AA124" s="13"/>
      <c r="AB124" s="13"/>
    </row>
    <row r="125" spans="1:30" ht="20">
      <c r="A125" s="13"/>
      <c r="B125" s="13"/>
      <c r="C125" s="19" t="s">
        <v>33</v>
      </c>
      <c r="D125" s="2">
        <v>3665441</v>
      </c>
      <c r="E125" s="13"/>
      <c r="F125" s="13"/>
      <c r="G125" s="19" t="s">
        <v>33</v>
      </c>
      <c r="H125" s="32">
        <v>1.4</v>
      </c>
      <c r="I125" s="33">
        <v>1</v>
      </c>
      <c r="J125" s="13"/>
      <c r="K125" s="13"/>
      <c r="L125" s="19" t="s">
        <v>33</v>
      </c>
      <c r="M125" s="2">
        <f t="shared" si="0"/>
        <v>3665441</v>
      </c>
      <c r="N125" s="13"/>
      <c r="O125" s="13"/>
      <c r="P125" s="13"/>
      <c r="Q125" s="13"/>
      <c r="R125" s="22" t="s">
        <v>55</v>
      </c>
      <c r="S125" s="17"/>
      <c r="T125" s="28">
        <f>P113/M131*1000000</f>
        <v>2381.7726929367368</v>
      </c>
      <c r="U125" s="17"/>
      <c r="V125" s="13"/>
      <c r="W125" s="13"/>
      <c r="X125" s="13"/>
      <c r="Y125" s="13"/>
      <c r="Z125" s="13"/>
      <c r="AA125" s="13"/>
      <c r="AB125" s="13"/>
    </row>
    <row r="126" spans="1:30" ht="20">
      <c r="A126" s="13"/>
      <c r="B126" s="13"/>
      <c r="C126" s="19" t="s">
        <v>34</v>
      </c>
      <c r="D126" s="2">
        <v>3142142</v>
      </c>
      <c r="E126" s="13"/>
      <c r="F126" s="13"/>
      <c r="G126" s="19" t="s">
        <v>34</v>
      </c>
      <c r="H126" s="32">
        <v>1.7</v>
      </c>
      <c r="I126" s="32">
        <f t="shared" si="1"/>
        <v>1.2142857142857144</v>
      </c>
      <c r="J126" s="13"/>
      <c r="K126" s="13"/>
      <c r="L126" s="19" t="s">
        <v>34</v>
      </c>
      <c r="M126" s="2">
        <f t="shared" si="0"/>
        <v>3815458.1428571432</v>
      </c>
      <c r="N126" s="13"/>
      <c r="O126" s="13"/>
      <c r="P126" s="13"/>
      <c r="Q126" s="13"/>
      <c r="R126" s="13"/>
      <c r="S126" s="17"/>
      <c r="T126" s="27">
        <f t="shared" si="2"/>
        <v>2892.1525557088949</v>
      </c>
      <c r="U126" s="17"/>
      <c r="V126" s="13"/>
      <c r="W126" s="13"/>
      <c r="X126" s="13"/>
      <c r="Y126" s="13"/>
      <c r="Z126" s="13"/>
      <c r="AA126" s="13"/>
      <c r="AB126" s="13"/>
    </row>
    <row r="127" spans="1:30" ht="20">
      <c r="A127" s="13"/>
      <c r="B127" s="13"/>
      <c r="C127" s="19" t="s">
        <v>35</v>
      </c>
      <c r="D127" s="2">
        <v>3019304</v>
      </c>
      <c r="E127" s="13"/>
      <c r="F127" s="13"/>
      <c r="G127" s="19" t="s">
        <v>35</v>
      </c>
      <c r="H127" s="32">
        <v>2</v>
      </c>
      <c r="I127" s="32">
        <f t="shared" si="1"/>
        <v>1.4285714285714286</v>
      </c>
      <c r="J127" s="13"/>
      <c r="K127" s="13"/>
      <c r="L127" s="19" t="s">
        <v>35</v>
      </c>
      <c r="M127" s="2">
        <f t="shared" si="0"/>
        <v>4313291.4285714291</v>
      </c>
      <c r="N127" s="13"/>
      <c r="O127" s="13"/>
      <c r="P127" s="13"/>
      <c r="Q127" s="13"/>
      <c r="R127" s="13"/>
      <c r="S127" s="17"/>
      <c r="T127" s="27">
        <f t="shared" si="2"/>
        <v>3402.5324184810524</v>
      </c>
      <c r="U127" s="17"/>
      <c r="V127" s="13"/>
      <c r="W127" s="13"/>
      <c r="X127" s="13"/>
      <c r="Y127" s="13"/>
      <c r="Z127" s="13"/>
      <c r="AA127" s="13"/>
      <c r="AB127" s="13"/>
    </row>
    <row r="128" spans="1:30" ht="20">
      <c r="A128" s="13"/>
      <c r="B128" s="13"/>
      <c r="C128" s="19" t="s">
        <v>36</v>
      </c>
      <c r="D128" s="2">
        <v>2511517</v>
      </c>
      <c r="E128" s="13"/>
      <c r="F128" s="13"/>
      <c r="G128" s="19" t="s">
        <v>36</v>
      </c>
      <c r="H128" s="32">
        <v>2.25</v>
      </c>
      <c r="I128" s="32">
        <f t="shared" si="1"/>
        <v>1.6071428571428572</v>
      </c>
      <c r="J128" s="13"/>
      <c r="K128" s="13"/>
      <c r="L128" s="19" t="s">
        <v>36</v>
      </c>
      <c r="M128" s="2">
        <f t="shared" si="0"/>
        <v>4036366.6071428573</v>
      </c>
      <c r="N128" s="13"/>
      <c r="O128" s="13"/>
      <c r="P128" s="13"/>
      <c r="Q128" s="13"/>
      <c r="R128" s="13"/>
      <c r="S128" s="17"/>
      <c r="T128" s="27">
        <f t="shared" si="2"/>
        <v>3827.8489707911845</v>
      </c>
      <c r="U128" s="17"/>
      <c r="V128" s="13"/>
      <c r="W128" s="13"/>
      <c r="X128" s="13"/>
      <c r="Y128" s="13"/>
      <c r="Z128" s="13"/>
      <c r="AA128" s="13"/>
      <c r="AB128" s="13"/>
    </row>
    <row r="129" spans="1:28" ht="20">
      <c r="A129" s="13"/>
      <c r="B129" s="13"/>
      <c r="C129" s="19" t="s">
        <v>37</v>
      </c>
      <c r="D129" s="2">
        <v>1865092</v>
      </c>
      <c r="E129" s="13"/>
      <c r="F129" s="13"/>
      <c r="G129" s="19" t="s">
        <v>37</v>
      </c>
      <c r="H129" s="32">
        <v>2.2999999999999998</v>
      </c>
      <c r="I129" s="32">
        <f t="shared" si="1"/>
        <v>1.6428571428571428</v>
      </c>
      <c r="J129" s="13"/>
      <c r="K129" s="13"/>
      <c r="L129" s="19" t="s">
        <v>37</v>
      </c>
      <c r="M129" s="2">
        <f t="shared" si="0"/>
        <v>3064079.7142857141</v>
      </c>
      <c r="N129" s="13"/>
      <c r="O129" s="13"/>
      <c r="P129" s="13"/>
      <c r="Q129" s="13"/>
      <c r="R129" s="13"/>
      <c r="S129" s="17"/>
      <c r="T129" s="27">
        <f t="shared" si="2"/>
        <v>3912.9122812532105</v>
      </c>
      <c r="U129" s="17"/>
      <c r="V129" s="13"/>
      <c r="W129" s="13"/>
      <c r="X129" s="13"/>
      <c r="Y129" s="13"/>
      <c r="Z129" s="13"/>
      <c r="AA129" s="13"/>
      <c r="AB129" s="13"/>
    </row>
    <row r="130" spans="1:28" ht="20">
      <c r="A130" s="13"/>
      <c r="B130" s="13"/>
      <c r="C130" s="19" t="s">
        <v>38</v>
      </c>
      <c r="D130" s="2">
        <v>1545732</v>
      </c>
      <c r="E130" s="13"/>
      <c r="F130" s="13"/>
      <c r="G130" s="19" t="s">
        <v>38</v>
      </c>
      <c r="H130" s="32">
        <v>2.1</v>
      </c>
      <c r="I130" s="32">
        <f t="shared" si="1"/>
        <v>1.5000000000000002</v>
      </c>
      <c r="J130" s="13"/>
      <c r="K130" s="13"/>
      <c r="L130" s="19" t="s">
        <v>38</v>
      </c>
      <c r="M130" s="2">
        <f t="shared" si="0"/>
        <v>2318598.0000000005</v>
      </c>
      <c r="N130" s="13"/>
      <c r="O130" s="13"/>
      <c r="P130" s="13"/>
      <c r="Q130" s="13"/>
      <c r="R130" s="13"/>
      <c r="S130" s="17"/>
      <c r="T130" s="27">
        <f t="shared" si="2"/>
        <v>3572.6590394051059</v>
      </c>
      <c r="U130" s="17"/>
      <c r="V130" s="13"/>
      <c r="W130" s="13"/>
      <c r="X130" s="13"/>
      <c r="Y130" s="13"/>
      <c r="Z130" s="13"/>
      <c r="AA130" s="13"/>
      <c r="AB130" s="13"/>
    </row>
    <row r="131" spans="1:28" ht="20">
      <c r="A131" s="13"/>
      <c r="B131" s="13"/>
      <c r="C131" s="19" t="s">
        <v>41</v>
      </c>
      <c r="D131" s="2">
        <f>SUM(D113:D130)</f>
        <v>59190143</v>
      </c>
      <c r="E131" s="13"/>
      <c r="F131" s="13"/>
      <c r="G131" s="13"/>
      <c r="H131" s="13"/>
      <c r="I131" s="13"/>
      <c r="J131" s="13"/>
      <c r="K131" s="13"/>
      <c r="L131" s="19" t="s">
        <v>41</v>
      </c>
      <c r="M131" s="2">
        <f>SUM(M113:M130)</f>
        <v>41330680.128571428</v>
      </c>
      <c r="N131" s="13"/>
      <c r="O131" s="13"/>
      <c r="P131" s="13"/>
      <c r="Q131" s="13"/>
      <c r="R131" s="13"/>
      <c r="S131" s="17"/>
      <c r="T131" s="17"/>
      <c r="U131" s="17"/>
      <c r="V131" s="13"/>
      <c r="W131" s="13"/>
      <c r="X131" s="13"/>
      <c r="Y131" s="13"/>
      <c r="Z131" s="13"/>
      <c r="AA131" s="13"/>
      <c r="AB131" s="13"/>
    </row>
    <row r="132" spans="1:28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7"/>
      <c r="T132" s="17"/>
      <c r="U132" s="17"/>
      <c r="V132" s="13"/>
      <c r="W132" s="13"/>
      <c r="X132" s="13"/>
      <c r="Y132" s="13"/>
      <c r="Z132" s="13"/>
      <c r="AA132" s="13"/>
      <c r="AB132" s="13"/>
    </row>
    <row r="133" spans="1:28" ht="20">
      <c r="A133" s="13"/>
      <c r="B133" s="13"/>
      <c r="C133" s="13"/>
      <c r="D133" s="13"/>
      <c r="E133" s="13"/>
      <c r="F133" s="13"/>
      <c r="G133" s="13"/>
      <c r="H133" s="76" t="s">
        <v>45</v>
      </c>
      <c r="I133" s="77"/>
      <c r="J133" s="13"/>
      <c r="K133" s="13"/>
      <c r="M133" s="19" t="s">
        <v>42</v>
      </c>
      <c r="N133" s="13"/>
      <c r="O133" s="20"/>
      <c r="P133" s="72" t="s">
        <v>46</v>
      </c>
      <c r="Q133" s="73"/>
      <c r="R133" s="13"/>
      <c r="S133" s="17"/>
      <c r="T133" s="19" t="s">
        <v>64</v>
      </c>
      <c r="U133" s="17"/>
      <c r="V133" s="13"/>
      <c r="W133" s="13"/>
      <c r="X133" s="13"/>
      <c r="Y133" s="13"/>
      <c r="Z133" s="13"/>
      <c r="AA133" s="13"/>
      <c r="AB133" s="13"/>
    </row>
    <row r="134" spans="1:28" ht="20">
      <c r="A134" s="13"/>
      <c r="B134" s="13"/>
      <c r="C134" s="13"/>
      <c r="D134" s="13"/>
      <c r="E134" s="13"/>
      <c r="F134" s="13"/>
      <c r="G134" s="19" t="s">
        <v>21</v>
      </c>
      <c r="H134" s="32">
        <v>0.1</v>
      </c>
      <c r="I134" s="32">
        <f>H134/$H$146</f>
        <v>0.16666666666666669</v>
      </c>
      <c r="J134" s="13"/>
      <c r="K134" s="13"/>
      <c r="L134" s="19" t="s">
        <v>21</v>
      </c>
      <c r="M134" s="2">
        <f>D113*I134</f>
        <v>466781.16666666674</v>
      </c>
      <c r="N134" s="13"/>
      <c r="O134" s="13"/>
      <c r="P134" s="66">
        <v>13610.7146892655</v>
      </c>
      <c r="Q134" s="66"/>
      <c r="R134" s="13"/>
      <c r="S134" s="17"/>
      <c r="T134" s="27">
        <f>I134*$T$146</f>
        <v>28.302356339842678</v>
      </c>
      <c r="U134" s="17"/>
      <c r="V134" s="13"/>
      <c r="W134" s="13"/>
      <c r="X134" s="13"/>
      <c r="Y134" s="13"/>
      <c r="Z134" s="13"/>
      <c r="AA134" s="13"/>
      <c r="AB134" s="13"/>
    </row>
    <row r="135" spans="1:28" ht="20">
      <c r="A135" s="13"/>
      <c r="B135" s="13"/>
      <c r="C135" s="13"/>
      <c r="D135" s="13"/>
      <c r="E135" s="13"/>
      <c r="F135" s="13"/>
      <c r="G135" s="19" t="s">
        <v>22</v>
      </c>
      <c r="H135" s="32">
        <v>0.1</v>
      </c>
      <c r="I135" s="32">
        <f t="shared" ref="I135:I151" si="3">H135/$H$146</f>
        <v>0.16666666666666669</v>
      </c>
      <c r="J135" s="13"/>
      <c r="K135" s="13"/>
      <c r="L135" s="19" t="s">
        <v>22</v>
      </c>
      <c r="M135" s="2">
        <f t="shared" ref="M135:M151" si="4">D114*I135</f>
        <v>463723.33333333337</v>
      </c>
      <c r="N135" s="13"/>
      <c r="O135" s="13"/>
      <c r="P135" s="13"/>
      <c r="Q135" s="13"/>
      <c r="R135" s="13"/>
      <c r="S135" s="17"/>
      <c r="T135" s="27">
        <f t="shared" ref="T135:T151" si="5">I135*$T$146</f>
        <v>28.302356339842678</v>
      </c>
      <c r="U135" s="17"/>
      <c r="V135" s="13"/>
      <c r="W135" s="13"/>
      <c r="X135" s="13"/>
      <c r="Y135" s="13"/>
      <c r="Z135" s="13"/>
      <c r="AA135" s="13"/>
      <c r="AB135" s="13"/>
    </row>
    <row r="136" spans="1:28" ht="20">
      <c r="A136" s="13"/>
      <c r="B136" s="13"/>
      <c r="C136" s="13"/>
      <c r="D136" s="13"/>
      <c r="E136" s="13"/>
      <c r="F136" s="13"/>
      <c r="G136" s="19" t="s">
        <v>23</v>
      </c>
      <c r="H136" s="32">
        <v>0.1</v>
      </c>
      <c r="I136" s="32">
        <f t="shared" si="3"/>
        <v>0.16666666666666669</v>
      </c>
      <c r="J136" s="13"/>
      <c r="K136" s="13"/>
      <c r="L136" s="19" t="s">
        <v>23</v>
      </c>
      <c r="M136" s="2">
        <f t="shared" si="4"/>
        <v>459950.50000000006</v>
      </c>
      <c r="N136" s="13"/>
      <c r="O136" s="13"/>
      <c r="P136" s="13"/>
      <c r="Q136" s="13"/>
      <c r="R136" s="13"/>
      <c r="S136" s="17"/>
      <c r="T136" s="27">
        <f t="shared" si="5"/>
        <v>28.302356339842678</v>
      </c>
      <c r="U136" s="17"/>
      <c r="V136" s="13"/>
      <c r="W136" s="13"/>
      <c r="X136" s="13"/>
      <c r="Y136" s="13"/>
      <c r="Z136" s="13"/>
      <c r="AA136" s="13"/>
      <c r="AB136" s="13"/>
    </row>
    <row r="137" spans="1:28" ht="20">
      <c r="A137" s="13"/>
      <c r="B137" s="13"/>
      <c r="C137" s="13"/>
      <c r="D137" s="13"/>
      <c r="E137" s="13"/>
      <c r="F137" s="13"/>
      <c r="G137" s="19" t="s">
        <v>24</v>
      </c>
      <c r="H137" s="32">
        <v>0.1</v>
      </c>
      <c r="I137" s="32">
        <f t="shared" si="3"/>
        <v>0.16666666666666669</v>
      </c>
      <c r="J137" s="13"/>
      <c r="K137" s="13"/>
      <c r="L137" s="19" t="s">
        <v>24</v>
      </c>
      <c r="M137" s="2">
        <f t="shared" si="4"/>
        <v>485542.66666666674</v>
      </c>
      <c r="N137" s="13"/>
      <c r="O137" s="13"/>
      <c r="P137" s="13"/>
      <c r="Q137" s="13"/>
      <c r="R137" s="13"/>
      <c r="S137" s="17"/>
      <c r="T137" s="27">
        <f t="shared" si="5"/>
        <v>28.302356339842678</v>
      </c>
      <c r="U137" s="17"/>
      <c r="V137" s="13"/>
      <c r="W137" s="13"/>
      <c r="X137" s="13"/>
      <c r="Y137" s="13"/>
      <c r="Z137" s="13"/>
      <c r="AA137" s="13"/>
      <c r="AB137" s="13"/>
    </row>
    <row r="138" spans="1:28" ht="20">
      <c r="A138" s="13"/>
      <c r="B138" s="13"/>
      <c r="C138" s="13"/>
      <c r="D138" s="13"/>
      <c r="E138" s="13"/>
      <c r="F138" s="13"/>
      <c r="G138" s="19" t="s">
        <v>25</v>
      </c>
      <c r="H138" s="32">
        <v>0.1</v>
      </c>
      <c r="I138" s="32">
        <f t="shared" si="3"/>
        <v>0.16666666666666669</v>
      </c>
      <c r="J138" s="13"/>
      <c r="K138" s="13"/>
      <c r="L138" s="19" t="s">
        <v>25</v>
      </c>
      <c r="M138" s="2">
        <f t="shared" si="4"/>
        <v>502996.83333333337</v>
      </c>
      <c r="N138" s="13"/>
      <c r="O138" s="13"/>
      <c r="P138" s="13"/>
      <c r="Q138" s="13"/>
      <c r="R138" s="13"/>
      <c r="S138" s="17"/>
      <c r="T138" s="27">
        <f t="shared" si="5"/>
        <v>28.302356339842678</v>
      </c>
      <c r="U138" s="17"/>
      <c r="V138" s="13"/>
      <c r="W138" s="13"/>
      <c r="X138" s="13"/>
      <c r="Y138" s="13"/>
      <c r="Z138" s="13"/>
      <c r="AA138" s="13"/>
      <c r="AB138" s="13"/>
    </row>
    <row r="139" spans="1:28" ht="20">
      <c r="A139" s="13"/>
      <c r="B139" s="13"/>
      <c r="C139" s="13"/>
      <c r="D139" s="13"/>
      <c r="E139" s="13"/>
      <c r="F139" s="13"/>
      <c r="G139" s="19" t="s">
        <v>26</v>
      </c>
      <c r="H139" s="32">
        <v>0.1</v>
      </c>
      <c r="I139" s="32">
        <f t="shared" si="3"/>
        <v>0.16666666666666669</v>
      </c>
      <c r="J139" s="13"/>
      <c r="K139" s="13"/>
      <c r="L139" s="19" t="s">
        <v>26</v>
      </c>
      <c r="M139" s="2">
        <f t="shared" si="4"/>
        <v>559441.16666666674</v>
      </c>
      <c r="N139" s="13"/>
      <c r="O139" s="13"/>
      <c r="P139" s="13"/>
      <c r="Q139" s="13"/>
      <c r="R139" s="13"/>
      <c r="S139" s="17"/>
      <c r="T139" s="27">
        <f t="shared" si="5"/>
        <v>28.302356339842678</v>
      </c>
      <c r="U139" s="17"/>
      <c r="V139" s="13"/>
      <c r="W139" s="13"/>
      <c r="X139" s="13"/>
      <c r="Y139" s="13"/>
      <c r="Z139" s="13"/>
      <c r="AA139" s="13"/>
      <c r="AB139" s="13"/>
    </row>
    <row r="140" spans="1:28" ht="20">
      <c r="A140" s="13"/>
      <c r="B140" s="13"/>
      <c r="C140" s="13"/>
      <c r="D140" s="13"/>
      <c r="E140" s="13"/>
      <c r="F140" s="13"/>
      <c r="G140" s="19" t="s">
        <v>27</v>
      </c>
      <c r="H140" s="32">
        <v>0.1</v>
      </c>
      <c r="I140" s="32">
        <f t="shared" si="3"/>
        <v>0.16666666666666669</v>
      </c>
      <c r="J140" s="13"/>
      <c r="K140" s="13"/>
      <c r="L140" s="19" t="s">
        <v>27</v>
      </c>
      <c r="M140" s="2">
        <f t="shared" si="4"/>
        <v>678268.50000000012</v>
      </c>
      <c r="N140" s="13"/>
      <c r="O140" s="13"/>
      <c r="P140" s="13"/>
      <c r="Q140" s="13"/>
      <c r="R140" s="13"/>
      <c r="S140" s="17"/>
      <c r="T140" s="27">
        <f t="shared" si="5"/>
        <v>28.302356339842678</v>
      </c>
      <c r="U140" s="17"/>
      <c r="V140" s="13"/>
      <c r="W140" s="13"/>
      <c r="X140" s="13"/>
      <c r="Y140" s="13"/>
      <c r="Z140" s="13"/>
      <c r="AA140" s="13"/>
      <c r="AB140" s="13"/>
    </row>
    <row r="141" spans="1:28" ht="20">
      <c r="A141" s="13"/>
      <c r="B141" s="13"/>
      <c r="C141" s="13"/>
      <c r="D141" s="13"/>
      <c r="E141" s="13"/>
      <c r="F141" s="13"/>
      <c r="G141" s="19" t="s">
        <v>28</v>
      </c>
      <c r="H141" s="32">
        <v>0.15</v>
      </c>
      <c r="I141" s="32">
        <f t="shared" si="3"/>
        <v>0.25</v>
      </c>
      <c r="J141" s="13"/>
      <c r="K141" s="13"/>
      <c r="L141" s="19" t="s">
        <v>28</v>
      </c>
      <c r="M141" s="2">
        <f t="shared" si="4"/>
        <v>1168038.25</v>
      </c>
      <c r="N141" s="13"/>
      <c r="O141" s="13"/>
      <c r="P141" s="13"/>
      <c r="Q141" s="13"/>
      <c r="R141" s="13"/>
      <c r="S141" s="17"/>
      <c r="T141" s="27">
        <f t="shared" si="5"/>
        <v>42.453534509764012</v>
      </c>
      <c r="U141" s="17"/>
      <c r="V141" s="13"/>
      <c r="W141" s="13"/>
      <c r="X141" s="13"/>
      <c r="Y141" s="13"/>
      <c r="Z141" s="13"/>
      <c r="AA141" s="13"/>
      <c r="AB141" s="13"/>
    </row>
    <row r="142" spans="1:28" ht="20">
      <c r="A142" s="13"/>
      <c r="B142" s="13"/>
      <c r="C142" s="13"/>
      <c r="D142" s="13"/>
      <c r="E142" s="13"/>
      <c r="F142" s="13"/>
      <c r="G142" s="19" t="s">
        <v>29</v>
      </c>
      <c r="H142" s="32">
        <v>0.2</v>
      </c>
      <c r="I142" s="32">
        <f t="shared" si="3"/>
        <v>0.33333333333333337</v>
      </c>
      <c r="J142" s="13"/>
      <c r="K142" s="13"/>
      <c r="L142" s="19" t="s">
        <v>29</v>
      </c>
      <c r="M142" s="2">
        <f t="shared" si="4"/>
        <v>1615486.3333333335</v>
      </c>
      <c r="N142" s="13"/>
      <c r="O142" s="13"/>
      <c r="P142" s="13"/>
      <c r="Q142" s="13"/>
      <c r="R142" s="13"/>
      <c r="S142" s="17"/>
      <c r="T142" s="27">
        <f t="shared" si="5"/>
        <v>56.604712679685356</v>
      </c>
      <c r="U142" s="17"/>
      <c r="V142" s="13"/>
      <c r="W142" s="13"/>
      <c r="X142" s="13"/>
      <c r="Y142" s="13"/>
      <c r="Z142" s="13"/>
      <c r="AA142" s="13"/>
      <c r="AB142" s="13"/>
    </row>
    <row r="143" spans="1:28" ht="20">
      <c r="A143" s="13"/>
      <c r="B143" s="13"/>
      <c r="C143" s="13"/>
      <c r="D143" s="13"/>
      <c r="E143" s="13"/>
      <c r="F143" s="13"/>
      <c r="G143" s="19" t="s">
        <v>30</v>
      </c>
      <c r="H143" s="32">
        <v>0.2</v>
      </c>
      <c r="I143" s="32">
        <f t="shared" si="3"/>
        <v>0.33333333333333337</v>
      </c>
      <c r="J143" s="13"/>
      <c r="K143" s="13"/>
      <c r="L143" s="19" t="s">
        <v>30</v>
      </c>
      <c r="M143" s="2">
        <f t="shared" si="4"/>
        <v>1522749.6666666667</v>
      </c>
      <c r="N143" s="13"/>
      <c r="O143" s="13"/>
      <c r="P143" s="13"/>
      <c r="Q143" s="13"/>
      <c r="R143" s="13"/>
      <c r="S143" s="17"/>
      <c r="T143" s="27">
        <f t="shared" si="5"/>
        <v>56.604712679685356</v>
      </c>
      <c r="U143" s="17"/>
      <c r="V143" s="13"/>
      <c r="W143" s="13"/>
      <c r="X143" s="13"/>
      <c r="Y143" s="13"/>
      <c r="Z143" s="13"/>
      <c r="AA143" s="13"/>
      <c r="AB143" s="13"/>
    </row>
    <row r="144" spans="1:28" ht="20">
      <c r="A144" s="13"/>
      <c r="B144" s="13"/>
      <c r="C144" s="13"/>
      <c r="D144" s="13"/>
      <c r="E144" s="13"/>
      <c r="F144" s="13"/>
      <c r="G144" s="19" t="s">
        <v>31</v>
      </c>
      <c r="H144" s="32">
        <v>0.2</v>
      </c>
      <c r="I144" s="32">
        <f t="shared" si="3"/>
        <v>0.33333333333333337</v>
      </c>
      <c r="J144" s="13"/>
      <c r="K144" s="13"/>
      <c r="L144" s="19" t="s">
        <v>31</v>
      </c>
      <c r="M144" s="2">
        <f t="shared" si="4"/>
        <v>1329789.6666666667</v>
      </c>
      <c r="N144" s="13"/>
      <c r="O144" s="13"/>
      <c r="P144" s="13"/>
      <c r="Q144" s="13"/>
      <c r="R144" s="13"/>
      <c r="S144" s="17"/>
      <c r="T144" s="27">
        <f t="shared" si="5"/>
        <v>56.604712679685356</v>
      </c>
      <c r="U144" s="17"/>
      <c r="V144" s="13"/>
      <c r="W144" s="13"/>
      <c r="X144" s="13"/>
      <c r="Y144" s="13"/>
      <c r="Z144" s="13"/>
      <c r="AA144" s="13"/>
      <c r="AB144" s="13"/>
    </row>
    <row r="145" spans="1:28" ht="20">
      <c r="A145" s="13"/>
      <c r="B145" s="13"/>
      <c r="C145" s="13"/>
      <c r="D145" s="13"/>
      <c r="E145" s="13"/>
      <c r="F145" s="13"/>
      <c r="G145" s="19" t="s">
        <v>32</v>
      </c>
      <c r="H145" s="32">
        <v>0.3</v>
      </c>
      <c r="I145" s="32">
        <f t="shared" si="3"/>
        <v>0.5</v>
      </c>
      <c r="J145" s="13"/>
      <c r="K145" s="13"/>
      <c r="L145" s="19" t="s">
        <v>32</v>
      </c>
      <c r="M145" s="2">
        <f t="shared" si="4"/>
        <v>1832230</v>
      </c>
      <c r="N145" s="13"/>
      <c r="O145" s="13"/>
      <c r="P145" s="13"/>
      <c r="Q145" s="13"/>
      <c r="R145" s="13"/>
      <c r="S145" s="17"/>
      <c r="T145" s="27">
        <f t="shared" si="5"/>
        <v>84.907069019528024</v>
      </c>
      <c r="U145" s="17"/>
      <c r="V145" s="13"/>
      <c r="W145" s="13"/>
      <c r="X145" s="13"/>
      <c r="Y145" s="13"/>
      <c r="Z145" s="13"/>
      <c r="AA145" s="13"/>
      <c r="AB145" s="13"/>
    </row>
    <row r="146" spans="1:28" ht="20">
      <c r="A146" s="13"/>
      <c r="B146" s="13"/>
      <c r="C146" s="13"/>
      <c r="D146" s="13"/>
      <c r="E146" s="13"/>
      <c r="F146" s="13"/>
      <c r="G146" s="19" t="s">
        <v>33</v>
      </c>
      <c r="H146" s="32">
        <v>0.6</v>
      </c>
      <c r="I146" s="33">
        <v>1</v>
      </c>
      <c r="J146" s="13"/>
      <c r="K146" s="13"/>
      <c r="L146" s="19" t="s">
        <v>33</v>
      </c>
      <c r="M146" s="2">
        <f t="shared" si="4"/>
        <v>3665441</v>
      </c>
      <c r="N146" s="13"/>
      <c r="O146" s="13"/>
      <c r="P146" s="13"/>
      <c r="Q146" s="13"/>
      <c r="R146" s="22" t="s">
        <v>55</v>
      </c>
      <c r="S146" s="17"/>
      <c r="T146" s="28">
        <f>P134/M152*1000000</f>
        <v>169.81413803905605</v>
      </c>
      <c r="U146" s="17"/>
      <c r="V146" s="13"/>
      <c r="W146" s="13"/>
      <c r="X146" s="13"/>
      <c r="Y146" s="13"/>
      <c r="Z146" s="13"/>
      <c r="AA146" s="13"/>
      <c r="AB146" s="13"/>
    </row>
    <row r="147" spans="1:28" ht="20">
      <c r="A147" s="13"/>
      <c r="B147" s="13"/>
      <c r="C147" s="13"/>
      <c r="D147" s="13"/>
      <c r="E147" s="13"/>
      <c r="F147" s="13"/>
      <c r="G147" s="19" t="s">
        <v>34</v>
      </c>
      <c r="H147" s="32">
        <v>1.2</v>
      </c>
      <c r="I147" s="32">
        <f t="shared" si="3"/>
        <v>2</v>
      </c>
      <c r="J147" s="13"/>
      <c r="K147" s="13"/>
      <c r="L147" s="19" t="s">
        <v>34</v>
      </c>
      <c r="M147" s="2">
        <f t="shared" si="4"/>
        <v>6284284</v>
      </c>
      <c r="N147" s="13"/>
      <c r="O147" s="13"/>
      <c r="P147" s="13"/>
      <c r="Q147" s="13"/>
      <c r="R147" s="13"/>
      <c r="S147" s="17"/>
      <c r="T147" s="27">
        <f t="shared" si="5"/>
        <v>339.62827607811209</v>
      </c>
      <c r="U147" s="17"/>
      <c r="V147" s="13"/>
      <c r="W147" s="13"/>
      <c r="X147" s="13"/>
      <c r="Y147" s="13"/>
      <c r="Z147" s="13"/>
      <c r="AA147" s="13"/>
      <c r="AB147" s="13"/>
    </row>
    <row r="148" spans="1:28" ht="20">
      <c r="A148" s="13"/>
      <c r="B148" s="13"/>
      <c r="C148" s="13"/>
      <c r="D148" s="13"/>
      <c r="E148" s="13"/>
      <c r="F148" s="13"/>
      <c r="G148" s="19" t="s">
        <v>35</v>
      </c>
      <c r="H148" s="32">
        <v>1.3</v>
      </c>
      <c r="I148" s="32">
        <f t="shared" si="3"/>
        <v>2.166666666666667</v>
      </c>
      <c r="J148" s="13"/>
      <c r="K148" s="13"/>
      <c r="L148" s="19" t="s">
        <v>35</v>
      </c>
      <c r="M148" s="2">
        <f t="shared" si="4"/>
        <v>6541825.333333334</v>
      </c>
      <c r="N148" s="13"/>
      <c r="O148" s="13"/>
      <c r="P148" s="13"/>
      <c r="Q148" s="13"/>
      <c r="R148" s="13"/>
      <c r="S148" s="17"/>
      <c r="T148" s="27">
        <f t="shared" si="5"/>
        <v>367.93063241795483</v>
      </c>
      <c r="U148" s="17"/>
      <c r="V148" s="13"/>
      <c r="W148" s="13"/>
      <c r="X148" s="13"/>
      <c r="Y148" s="13"/>
      <c r="Z148" s="13"/>
      <c r="AA148" s="13"/>
      <c r="AB148" s="13"/>
    </row>
    <row r="149" spans="1:28" ht="20">
      <c r="A149" s="13"/>
      <c r="B149" s="13"/>
      <c r="C149" s="13"/>
      <c r="D149" s="13"/>
      <c r="E149" s="13"/>
      <c r="F149" s="13"/>
      <c r="G149" s="19" t="s">
        <v>36</v>
      </c>
      <c r="H149" s="32">
        <v>3</v>
      </c>
      <c r="I149" s="32">
        <f t="shared" si="3"/>
        <v>5</v>
      </c>
      <c r="J149" s="13"/>
      <c r="K149" s="13"/>
      <c r="L149" s="19" t="s">
        <v>36</v>
      </c>
      <c r="M149" s="2">
        <f t="shared" si="4"/>
        <v>12557585</v>
      </c>
      <c r="N149" s="13"/>
      <c r="O149" s="13"/>
      <c r="P149" s="13"/>
      <c r="Q149" s="13"/>
      <c r="R149" s="13"/>
      <c r="S149" s="17"/>
      <c r="T149" s="27">
        <f t="shared" si="5"/>
        <v>849.07069019528024</v>
      </c>
      <c r="U149" s="17"/>
      <c r="V149" s="13"/>
      <c r="W149" s="13"/>
      <c r="X149" s="13"/>
      <c r="Y149" s="13"/>
      <c r="Z149" s="13"/>
      <c r="AA149" s="13"/>
      <c r="AB149" s="13"/>
    </row>
    <row r="150" spans="1:28" ht="20">
      <c r="A150" s="13"/>
      <c r="B150" s="13"/>
      <c r="C150" s="13"/>
      <c r="D150" s="13"/>
      <c r="E150" s="13"/>
      <c r="F150" s="13"/>
      <c r="G150" s="19" t="s">
        <v>37</v>
      </c>
      <c r="H150" s="32">
        <v>5</v>
      </c>
      <c r="I150" s="32">
        <f t="shared" si="3"/>
        <v>8.3333333333333339</v>
      </c>
      <c r="J150" s="13"/>
      <c r="K150" s="13"/>
      <c r="L150" s="19" t="s">
        <v>37</v>
      </c>
      <c r="M150" s="2">
        <f t="shared" si="4"/>
        <v>15542433.333333334</v>
      </c>
      <c r="N150" s="13"/>
      <c r="O150" s="13"/>
      <c r="P150" s="13"/>
      <c r="Q150" s="13"/>
      <c r="R150" s="13"/>
      <c r="S150" s="17"/>
      <c r="T150" s="27">
        <f t="shared" si="5"/>
        <v>1415.1178169921338</v>
      </c>
      <c r="U150" s="17"/>
      <c r="V150" s="13"/>
      <c r="W150" s="13"/>
      <c r="X150" s="13"/>
      <c r="Y150" s="13"/>
      <c r="Z150" s="13"/>
      <c r="AA150" s="13"/>
      <c r="AB150" s="13"/>
    </row>
    <row r="151" spans="1:28" ht="20">
      <c r="A151" s="13"/>
      <c r="B151" s="13"/>
      <c r="C151" s="13"/>
      <c r="D151" s="13"/>
      <c r="E151" s="13"/>
      <c r="F151" s="13"/>
      <c r="G151" s="19" t="s">
        <v>38</v>
      </c>
      <c r="H151" s="32">
        <v>9.5</v>
      </c>
      <c r="I151" s="32">
        <f t="shared" si="3"/>
        <v>15.833333333333334</v>
      </c>
      <c r="J151" s="13"/>
      <c r="K151" s="13"/>
      <c r="L151" s="19" t="s">
        <v>38</v>
      </c>
      <c r="M151" s="2">
        <f t="shared" si="4"/>
        <v>24474090</v>
      </c>
      <c r="N151" s="13"/>
      <c r="O151" s="13"/>
      <c r="P151" s="13"/>
      <c r="Q151" s="13"/>
      <c r="R151" s="13"/>
      <c r="S151" s="17"/>
      <c r="T151" s="27">
        <f t="shared" si="5"/>
        <v>2688.7238522850544</v>
      </c>
      <c r="U151" s="17"/>
      <c r="V151" s="13"/>
      <c r="W151" s="13"/>
      <c r="X151" s="13"/>
      <c r="Y151" s="13"/>
      <c r="Z151" s="13"/>
      <c r="AA151" s="13"/>
      <c r="AB151" s="13"/>
    </row>
    <row r="152" spans="1:28" ht="20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9" t="s">
        <v>41</v>
      </c>
      <c r="M152" s="2">
        <f>SUM(M134:M151)</f>
        <v>80150656.75</v>
      </c>
      <c r="N152" s="13"/>
      <c r="O152" s="13"/>
      <c r="P152" s="13"/>
      <c r="Q152" s="13"/>
      <c r="R152" s="13"/>
      <c r="S152" s="17"/>
      <c r="T152" s="17"/>
      <c r="U152" s="17"/>
      <c r="V152" s="13"/>
      <c r="W152" s="13"/>
      <c r="X152" s="13"/>
      <c r="Y152" s="13"/>
      <c r="Z152" s="13"/>
      <c r="AA152" s="13"/>
      <c r="AB152" s="13"/>
    </row>
    <row r="153" spans="1:28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1:28" ht="20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80" t="s">
        <v>58</v>
      </c>
      <c r="T154" s="80"/>
      <c r="U154" s="81"/>
      <c r="V154" s="13"/>
      <c r="W154" s="13"/>
      <c r="X154" s="13"/>
      <c r="Y154" s="13"/>
      <c r="Z154" s="13"/>
      <c r="AA154" s="13"/>
      <c r="AB154" s="13"/>
    </row>
    <row r="155" spans="1:28" ht="20" customHeight="1" thickBot="1">
      <c r="A155" s="13"/>
      <c r="B155" s="13"/>
      <c r="C155" s="13"/>
      <c r="D155" s="13"/>
      <c r="E155" s="13"/>
      <c r="F155" s="13"/>
      <c r="G155" s="23"/>
      <c r="H155" s="13"/>
      <c r="I155" s="13"/>
      <c r="J155" s="13"/>
      <c r="K155" s="13"/>
      <c r="L155" s="13"/>
      <c r="M155" s="13"/>
      <c r="N155" s="13"/>
      <c r="O155" s="20"/>
      <c r="P155" s="13"/>
      <c r="Q155" s="13"/>
      <c r="R155" s="13"/>
      <c r="S155" s="17"/>
      <c r="T155" s="19" t="s">
        <v>61</v>
      </c>
      <c r="U155" s="17"/>
      <c r="V155" s="78" t="s">
        <v>44</v>
      </c>
      <c r="W155" s="79"/>
      <c r="X155" s="13"/>
      <c r="Y155" s="13"/>
      <c r="Z155" s="13"/>
      <c r="AA155" s="13"/>
      <c r="AB155" s="13"/>
    </row>
    <row r="156" spans="1:28" ht="20" customHeight="1" thickTop="1" thickBot="1">
      <c r="A156" s="13"/>
      <c r="B156" s="13"/>
      <c r="C156" s="13"/>
      <c r="D156" s="13"/>
      <c r="E156" s="13"/>
      <c r="F156" s="13"/>
      <c r="G156" s="2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7"/>
      <c r="T156" s="27">
        <f>T134+T113</f>
        <v>1304.2520132702373</v>
      </c>
      <c r="U156" s="17"/>
      <c r="V156" s="24" t="s">
        <v>21</v>
      </c>
      <c r="W156" s="25">
        <f>T156/$T$168</f>
        <v>0.51115329387848329</v>
      </c>
      <c r="X156" s="13">
        <f>W156/$W$169</f>
        <v>0.40357068785170491</v>
      </c>
      <c r="Y156" s="13"/>
      <c r="Z156" s="13"/>
      <c r="AA156" s="13"/>
      <c r="AB156" s="13"/>
    </row>
    <row r="157" spans="1:28" ht="20" customHeight="1" thickTop="1" thickBot="1">
      <c r="A157" s="13"/>
      <c r="B157" s="13"/>
      <c r="C157" s="13"/>
      <c r="D157" s="13"/>
      <c r="E157" s="13"/>
      <c r="F157" s="13"/>
      <c r="G157" s="2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7"/>
      <c r="T157" s="27">
        <f t="shared" ref="T157:T173" si="6">T135+T114</f>
        <v>793.87215049807958</v>
      </c>
      <c r="U157" s="17"/>
      <c r="V157" s="24" t="s">
        <v>22</v>
      </c>
      <c r="W157" s="25">
        <f t="shared" ref="W157:W173" si="7">T157/$T$168</f>
        <v>0.31112880065871884</v>
      </c>
      <c r="X157" s="13">
        <f t="shared" ref="X157:X175" si="8">W157/$W$169</f>
        <v>0.24564541713031623</v>
      </c>
      <c r="Y157" s="13"/>
      <c r="Z157" s="26" t="s">
        <v>59</v>
      </c>
      <c r="AA157" s="13"/>
      <c r="AB157" s="13"/>
    </row>
    <row r="158" spans="1:28" ht="20" customHeight="1" thickTop="1" thickBot="1">
      <c r="A158" s="13"/>
      <c r="B158" s="13"/>
      <c r="C158" s="13"/>
      <c r="D158" s="13"/>
      <c r="E158" s="13"/>
      <c r="F158" s="13"/>
      <c r="G158" s="2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7"/>
      <c r="T158" s="27">
        <f t="shared" si="6"/>
        <v>793.87215049807958</v>
      </c>
      <c r="U158" s="17"/>
      <c r="V158" s="24" t="s">
        <v>23</v>
      </c>
      <c r="W158" s="25">
        <f t="shared" si="7"/>
        <v>0.31112880065871884</v>
      </c>
      <c r="X158" s="13">
        <f t="shared" si="8"/>
        <v>0.24564541713031623</v>
      </c>
      <c r="Y158" s="13"/>
      <c r="Z158" s="13"/>
      <c r="AA158" s="13"/>
      <c r="AB158" s="13"/>
    </row>
    <row r="159" spans="1:28" ht="20" customHeight="1" thickTop="1" thickBot="1">
      <c r="A159" s="13"/>
      <c r="B159" s="13"/>
      <c r="C159" s="13"/>
      <c r="D159" s="13"/>
      <c r="E159" s="13"/>
      <c r="F159" s="13"/>
      <c r="G159" s="2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7"/>
      <c r="T159" s="27">
        <f t="shared" si="6"/>
        <v>827.89747468289011</v>
      </c>
      <c r="U159" s="17"/>
      <c r="V159" s="24" t="s">
        <v>24</v>
      </c>
      <c r="W159" s="25">
        <f t="shared" si="7"/>
        <v>0.32446376687336981</v>
      </c>
      <c r="X159" s="13">
        <f t="shared" si="8"/>
        <v>0.25617376851174212</v>
      </c>
      <c r="Y159" s="13"/>
      <c r="Z159" s="13"/>
      <c r="AA159" s="13"/>
      <c r="AB159" s="13"/>
    </row>
    <row r="160" spans="1:28" ht="20" customHeight="1" thickTop="1" thickBot="1">
      <c r="A160" s="13"/>
      <c r="B160" s="13"/>
      <c r="C160" s="13"/>
      <c r="D160" s="13"/>
      <c r="E160" s="13"/>
      <c r="F160" s="13"/>
      <c r="G160" s="2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7"/>
      <c r="T160" s="27">
        <f t="shared" si="6"/>
        <v>895.94812305251128</v>
      </c>
      <c r="U160" s="17"/>
      <c r="V160" s="24" t="s">
        <v>25</v>
      </c>
      <c r="W160" s="25">
        <f t="shared" si="7"/>
        <v>0.3511336993026718</v>
      </c>
      <c r="X160" s="13">
        <f t="shared" si="8"/>
        <v>0.27723047127459399</v>
      </c>
      <c r="Y160" s="13"/>
      <c r="Z160" s="13"/>
      <c r="AA160" s="13"/>
      <c r="AB160" s="13"/>
    </row>
    <row r="161" spans="1:28" ht="20" customHeight="1" thickTop="1" thickBot="1">
      <c r="A161" s="13"/>
      <c r="B161" s="13"/>
      <c r="C161" s="13"/>
      <c r="D161" s="13"/>
      <c r="E161" s="13"/>
      <c r="F161" s="13"/>
      <c r="G161" s="2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7"/>
      <c r="T161" s="27">
        <f t="shared" si="6"/>
        <v>963.99877142213234</v>
      </c>
      <c r="U161" s="17"/>
      <c r="V161" s="24" t="s">
        <v>26</v>
      </c>
      <c r="W161" s="25">
        <f t="shared" si="7"/>
        <v>0.37780363173197373</v>
      </c>
      <c r="X161" s="13">
        <f t="shared" si="8"/>
        <v>0.29828717403744587</v>
      </c>
      <c r="Y161" s="13"/>
      <c r="Z161" s="13"/>
      <c r="AA161" s="13"/>
      <c r="AB161" s="13"/>
    </row>
    <row r="162" spans="1:28" ht="20" customHeight="1" thickTop="1" thickBot="1">
      <c r="A162" s="13"/>
      <c r="B162" s="13"/>
      <c r="C162" s="13"/>
      <c r="D162" s="13"/>
      <c r="E162" s="13"/>
      <c r="F162" s="13"/>
      <c r="G162" s="2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7"/>
      <c r="T162" s="27">
        <f t="shared" si="6"/>
        <v>1049.0620818841585</v>
      </c>
      <c r="U162" s="17"/>
      <c r="V162" s="24" t="s">
        <v>27</v>
      </c>
      <c r="W162" s="25">
        <f t="shared" si="7"/>
        <v>0.41114104726860107</v>
      </c>
      <c r="X162" s="13">
        <f t="shared" si="8"/>
        <v>0.32460805249101055</v>
      </c>
      <c r="Y162" s="13"/>
      <c r="Z162" s="13"/>
      <c r="AA162" s="13"/>
      <c r="AB162" s="13"/>
    </row>
    <row r="163" spans="1:28" ht="20" customHeight="1" thickTop="1" thickBot="1">
      <c r="A163" s="13"/>
      <c r="B163" s="13"/>
      <c r="C163" s="13"/>
      <c r="D163" s="13"/>
      <c r="E163" s="13"/>
      <c r="F163" s="13"/>
      <c r="G163" s="2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7"/>
      <c r="T163" s="27">
        <f t="shared" si="6"/>
        <v>1063.2132600540799</v>
      </c>
      <c r="U163" s="17"/>
      <c r="V163" s="24" t="s">
        <v>28</v>
      </c>
      <c r="W163" s="25">
        <f t="shared" si="7"/>
        <v>0.41668707768313712</v>
      </c>
      <c r="X163" s="13">
        <f t="shared" si="8"/>
        <v>0.32898680801512714</v>
      </c>
      <c r="Y163" s="13"/>
      <c r="Z163" s="13"/>
      <c r="AA163" s="13"/>
      <c r="AB163" s="13"/>
    </row>
    <row r="164" spans="1:28" ht="20" customHeight="1" thickTop="1" thickBot="1">
      <c r="A164" s="13"/>
      <c r="B164" s="13"/>
      <c r="C164" s="13"/>
      <c r="D164" s="13"/>
      <c r="E164" s="13"/>
      <c r="F164" s="13"/>
      <c r="G164" s="2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7"/>
      <c r="T164" s="27">
        <f t="shared" si="6"/>
        <v>1162.4277486860278</v>
      </c>
      <c r="U164" s="17"/>
      <c r="V164" s="24" t="s">
        <v>29</v>
      </c>
      <c r="W164" s="25">
        <f t="shared" si="7"/>
        <v>0.45557052363430067</v>
      </c>
      <c r="X164" s="13">
        <f t="shared" si="8"/>
        <v>0.35968644199280858</v>
      </c>
      <c r="Y164" s="13"/>
      <c r="Z164" s="13"/>
      <c r="AA164" s="13"/>
      <c r="AB164" s="13"/>
    </row>
    <row r="165" spans="1:28" ht="20" customHeight="1" thickTop="1" thickBot="1">
      <c r="A165" s="13"/>
      <c r="B165" s="13"/>
      <c r="C165" s="13"/>
      <c r="D165" s="13"/>
      <c r="E165" s="13"/>
      <c r="F165" s="13"/>
      <c r="G165" s="2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7"/>
      <c r="T165" s="27">
        <f t="shared" si="6"/>
        <v>1247.4910591480539</v>
      </c>
      <c r="U165" s="17"/>
      <c r="V165" s="24" t="s">
        <v>30</v>
      </c>
      <c r="W165" s="25">
        <f t="shared" si="7"/>
        <v>0.48890793917092795</v>
      </c>
      <c r="X165" s="13">
        <f t="shared" si="8"/>
        <v>0.38600732044637326</v>
      </c>
      <c r="Y165" s="13"/>
      <c r="Z165" s="13"/>
      <c r="AA165" s="13"/>
      <c r="AB165" s="13"/>
    </row>
    <row r="166" spans="1:28" ht="20" customHeight="1" thickTop="1" thickBot="1">
      <c r="A166" s="13"/>
      <c r="B166" s="13"/>
      <c r="C166" s="13"/>
      <c r="D166" s="13"/>
      <c r="E166" s="13"/>
      <c r="F166" s="13"/>
      <c r="G166" s="2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7"/>
      <c r="T166" s="27">
        <f t="shared" si="6"/>
        <v>1417.6176800721066</v>
      </c>
      <c r="U166" s="17"/>
      <c r="V166" s="24" t="s">
        <v>31</v>
      </c>
      <c r="W166" s="25">
        <f t="shared" si="7"/>
        <v>0.5555827702441829</v>
      </c>
      <c r="X166" s="13">
        <f t="shared" si="8"/>
        <v>0.43864907735350289</v>
      </c>
      <c r="Y166" s="13"/>
      <c r="Z166" s="13"/>
      <c r="AA166" s="13"/>
      <c r="AB166" s="13"/>
    </row>
    <row r="167" spans="1:28" ht="20" customHeight="1" thickTop="1" thickBot="1">
      <c r="A167" s="13"/>
      <c r="B167" s="13"/>
      <c r="C167" s="13"/>
      <c r="D167" s="13"/>
      <c r="E167" s="13"/>
      <c r="F167" s="13"/>
      <c r="G167" s="2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7"/>
      <c r="T167" s="27">
        <f t="shared" si="6"/>
        <v>1956.2998991841073</v>
      </c>
      <c r="U167" s="17"/>
      <c r="V167" s="24" t="s">
        <v>32</v>
      </c>
      <c r="W167" s="25">
        <f t="shared" si="7"/>
        <v>0.76669932429301946</v>
      </c>
      <c r="X167" s="13">
        <f t="shared" si="8"/>
        <v>0.6053318591231247</v>
      </c>
      <c r="Y167" s="13"/>
      <c r="Z167" s="13"/>
      <c r="AA167" s="13"/>
      <c r="AB167" s="13"/>
    </row>
    <row r="168" spans="1:28" ht="20" customHeight="1" thickTop="1" thickBo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7"/>
      <c r="T168" s="27">
        <f t="shared" si="6"/>
        <v>2551.586830975793</v>
      </c>
      <c r="U168" s="17"/>
      <c r="V168" s="24" t="s">
        <v>33</v>
      </c>
      <c r="W168" s="25">
        <v>1</v>
      </c>
      <c r="X168" s="13">
        <f t="shared" si="8"/>
        <v>0.78952966298921268</v>
      </c>
      <c r="Y168" s="13"/>
      <c r="Z168" s="13"/>
      <c r="AA168" s="13"/>
      <c r="AB168" s="13"/>
    </row>
    <row r="169" spans="1:28" ht="20" customHeight="1" thickTop="1" thickBo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7"/>
      <c r="T169" s="27">
        <f t="shared" si="6"/>
        <v>3231.7808317870067</v>
      </c>
      <c r="U169" s="17"/>
      <c r="V169" s="24" t="s">
        <v>34</v>
      </c>
      <c r="W169" s="25">
        <f t="shared" si="7"/>
        <v>1.2665768581941967</v>
      </c>
      <c r="X169" s="13">
        <v>1</v>
      </c>
      <c r="Y169" s="13"/>
      <c r="Z169" s="13"/>
      <c r="AA169" s="13"/>
      <c r="AB169" s="13"/>
    </row>
    <row r="170" spans="1:28" ht="20" customHeight="1" thickTop="1" thickBo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7"/>
      <c r="T170" s="27">
        <f t="shared" si="6"/>
        <v>3770.4630508990072</v>
      </c>
      <c r="U170" s="17"/>
      <c r="V170" s="24" t="s">
        <v>35</v>
      </c>
      <c r="W170" s="25">
        <f t="shared" si="7"/>
        <v>1.4776934122430332</v>
      </c>
      <c r="X170" s="13">
        <f t="shared" si="8"/>
        <v>1.1666827817696217</v>
      </c>
      <c r="Y170" s="13"/>
      <c r="Z170" s="13"/>
      <c r="AA170" s="13"/>
      <c r="AB170" s="13"/>
    </row>
    <row r="171" spans="1:28" ht="20" customHeight="1" thickTop="1" thickBo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7"/>
      <c r="T171" s="27">
        <f t="shared" si="6"/>
        <v>4676.9196609864648</v>
      </c>
      <c r="U171" s="17"/>
      <c r="V171" s="24" t="s">
        <v>36</v>
      </c>
      <c r="W171" s="25">
        <f t="shared" si="7"/>
        <v>1.8329455240203953</v>
      </c>
      <c r="X171" s="13">
        <f t="shared" si="8"/>
        <v>1.4471648618574087</v>
      </c>
      <c r="Y171" s="13"/>
      <c r="Z171" s="13"/>
      <c r="AA171" s="13"/>
      <c r="AB171" s="13"/>
    </row>
    <row r="172" spans="1:28" ht="20" customHeight="1" thickTop="1" thickBo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7"/>
      <c r="T172" s="27">
        <f t="shared" si="6"/>
        <v>5328.0300982453446</v>
      </c>
      <c r="U172" s="17"/>
      <c r="V172" s="24" t="s">
        <v>37</v>
      </c>
      <c r="W172" s="25">
        <f t="shared" si="7"/>
        <v>2.0881241561384636</v>
      </c>
      <c r="X172" s="13">
        <f t="shared" si="8"/>
        <v>1.6486359612756354</v>
      </c>
      <c r="Y172" s="13"/>
      <c r="Z172" s="13"/>
      <c r="AA172" s="13"/>
      <c r="AB172" s="13"/>
    </row>
    <row r="173" spans="1:28" ht="20" customHeight="1" thickTop="1" thickBo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7"/>
      <c r="T173" s="27">
        <f t="shared" si="6"/>
        <v>6261.3828916901602</v>
      </c>
      <c r="U173" s="17"/>
      <c r="V173" s="24" t="s">
        <v>38</v>
      </c>
      <c r="W173" s="25">
        <f t="shared" si="7"/>
        <v>2.4539172313001965</v>
      </c>
      <c r="X173" s="13">
        <f t="shared" si="8"/>
        <v>1.937440444631866</v>
      </c>
      <c r="Y173" s="13"/>
      <c r="Z173" s="13"/>
      <c r="AA173" s="13"/>
      <c r="AB173" s="13"/>
    </row>
    <row r="174" spans="1:28" ht="17" thickTop="1" thickBo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7"/>
      <c r="T174" s="17"/>
      <c r="U174" s="17"/>
      <c r="V174" s="13"/>
      <c r="W174" s="25">
        <v>2.4539172313001965</v>
      </c>
      <c r="X174" s="13">
        <f t="shared" si="8"/>
        <v>1.937440444631866</v>
      </c>
      <c r="Y174" s="13"/>
      <c r="Z174" s="13"/>
      <c r="AA174" s="13"/>
      <c r="AB174" s="13"/>
    </row>
    <row r="175" spans="1:28" ht="17" thickTop="1" thickBo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7"/>
      <c r="T175" s="17"/>
      <c r="U175" s="17"/>
      <c r="V175" s="13"/>
      <c r="W175" s="25">
        <v>2.4539172313001965</v>
      </c>
      <c r="X175" s="13">
        <f t="shared" si="8"/>
        <v>1.937440444631866</v>
      </c>
      <c r="Y175" s="13"/>
      <c r="Z175" s="13"/>
      <c r="AA175" s="13"/>
      <c r="AB175" s="13"/>
    </row>
    <row r="176" spans="1:28" ht="15" thickTop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 spans="1:28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 spans="1:2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 spans="1:28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 spans="1:28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 spans="1:28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 spans="1:28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 spans="1:28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 spans="1:28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 spans="1:28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 spans="1:28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 spans="1:28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 spans="1:2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 spans="1:28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 spans="1:28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 spans="1:28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 spans="1:28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 spans="1:28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 spans="1:28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 spans="1:28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 spans="1:28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 spans="1:28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 spans="1:2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28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28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 spans="1:28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28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 spans="1:28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 spans="1:28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 spans="1:28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 spans="1:28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 spans="1:28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 spans="1:2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 spans="1:28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 spans="1:28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 spans="1:28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 spans="1:28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8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8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8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8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8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28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 spans="1:28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8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 spans="1:28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28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28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28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 spans="1:28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 spans="1:28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 spans="1: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 spans="1:28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 spans="1:28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28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28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 spans="1:28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 spans="1:28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 spans="1:28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 spans="1:28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 spans="1:28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</row>
    <row r="238" spans="1:2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</row>
    <row r="239" spans="1:28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</row>
    <row r="240" spans="1:28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</row>
    <row r="241" spans="1:28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</row>
    <row r="242" spans="1:28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 spans="1:28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 spans="1:28" s="34" customFormat="1"/>
    <row r="245" spans="1:28" s="34" customFormat="1"/>
    <row r="246" spans="1:28" s="34" customFormat="1"/>
    <row r="247" spans="1:28" s="34" customFormat="1"/>
    <row r="248" spans="1:28" s="34" customFormat="1"/>
    <row r="249" spans="1:28" s="34" customFormat="1"/>
    <row r="250" spans="1:28" s="34" customFormat="1"/>
    <row r="251" spans="1:28" s="34" customFormat="1"/>
    <row r="252" spans="1:28" s="34" customFormat="1"/>
    <row r="253" spans="1:28" s="34" customFormat="1"/>
    <row r="254" spans="1:28" s="34" customFormat="1"/>
    <row r="255" spans="1:28" s="34" customFormat="1"/>
    <row r="256" spans="1:28" s="34" customFormat="1"/>
    <row r="257" s="34" customFormat="1"/>
    <row r="258" s="34" customFormat="1"/>
    <row r="259" s="34" customFormat="1"/>
    <row r="260" s="34" customFormat="1"/>
    <row r="261" s="34" customFormat="1"/>
    <row r="262" s="34" customFormat="1"/>
    <row r="263" s="34" customFormat="1"/>
    <row r="264" s="34" customFormat="1"/>
    <row r="265" s="34" customFormat="1"/>
    <row r="266" s="34" customFormat="1"/>
    <row r="267" s="34" customFormat="1"/>
    <row r="268" s="34" customFormat="1"/>
    <row r="269" s="34" customFormat="1"/>
    <row r="270" s="34" customFormat="1"/>
    <row r="271" s="34" customFormat="1"/>
    <row r="272" s="34" customFormat="1"/>
    <row r="273" s="34" customFormat="1"/>
    <row r="274" s="34" customFormat="1"/>
    <row r="275" s="34" customFormat="1"/>
    <row r="276" s="34" customFormat="1"/>
    <row r="277" s="34" customFormat="1"/>
    <row r="278" s="34" customFormat="1"/>
    <row r="279" s="34" customFormat="1"/>
    <row r="280" s="34" customFormat="1"/>
    <row r="281" s="34" customFormat="1"/>
    <row r="282" s="34" customFormat="1"/>
    <row r="283" s="34" customFormat="1"/>
    <row r="284" s="34" customFormat="1"/>
    <row r="285" s="34" customFormat="1"/>
    <row r="286" s="34" customFormat="1"/>
    <row r="287" s="34" customFormat="1"/>
    <row r="288" s="34" customFormat="1"/>
    <row r="289" s="34" customFormat="1"/>
    <row r="290" s="34" customFormat="1"/>
    <row r="291" s="34" customFormat="1"/>
    <row r="292" s="34" customFormat="1"/>
    <row r="293" s="34" customFormat="1"/>
    <row r="294" s="34" customFormat="1"/>
    <row r="295" s="34" customFormat="1"/>
    <row r="296" s="34" customFormat="1"/>
    <row r="297" s="34" customFormat="1"/>
    <row r="298" s="34" customFormat="1"/>
    <row r="299" s="34" customFormat="1"/>
    <row r="300" s="34" customFormat="1"/>
    <row r="301" s="34" customFormat="1"/>
    <row r="302" s="34" customFormat="1"/>
    <row r="303" s="34" customFormat="1"/>
    <row r="304" s="34" customFormat="1"/>
    <row r="305" s="34" customFormat="1"/>
    <row r="306" s="34" customFormat="1"/>
    <row r="307" s="34" customFormat="1"/>
    <row r="308" s="34" customFormat="1"/>
    <row r="309" s="34" customFormat="1"/>
    <row r="310" s="34" customFormat="1"/>
    <row r="311" s="34" customFormat="1"/>
    <row r="312" s="34" customFormat="1"/>
    <row r="313" s="34" customFormat="1"/>
    <row r="314" s="34" customFormat="1"/>
    <row r="315" s="34" customFormat="1"/>
    <row r="316" s="34" customFormat="1"/>
    <row r="317" s="34" customFormat="1"/>
    <row r="318" s="34" customFormat="1"/>
    <row r="319" s="34" customFormat="1"/>
    <row r="320" s="34" customFormat="1"/>
    <row r="321" s="34" customFormat="1"/>
    <row r="322" s="34" customFormat="1"/>
    <row r="323" s="34" customFormat="1"/>
    <row r="324" s="34" customFormat="1"/>
    <row r="325" s="34" customFormat="1"/>
    <row r="326" s="34" customFormat="1"/>
    <row r="327" s="34" customFormat="1"/>
    <row r="328" s="34" customFormat="1"/>
    <row r="329" s="34" customFormat="1"/>
    <row r="330" s="34" customFormat="1"/>
    <row r="331" s="34" customFormat="1"/>
    <row r="332" s="34" customFormat="1"/>
    <row r="333" s="34" customFormat="1"/>
    <row r="334" s="34" customFormat="1"/>
    <row r="335" s="34" customFormat="1"/>
    <row r="336" s="34" customFormat="1"/>
    <row r="337" s="34" customFormat="1"/>
    <row r="338" s="34" customFormat="1"/>
    <row r="339" s="34" customFormat="1"/>
    <row r="340" s="34" customFormat="1"/>
    <row r="341" s="34" customFormat="1"/>
    <row r="342" s="34" customFormat="1"/>
    <row r="343" s="34" customFormat="1"/>
    <row r="344" s="34" customFormat="1"/>
    <row r="345" s="34" customFormat="1"/>
    <row r="346" s="34" customFormat="1"/>
    <row r="347" s="34" customFormat="1"/>
    <row r="348" s="34" customFormat="1"/>
  </sheetData>
  <sheetProtection password="C19B" sheet="1" objects="1" scenarios="1"/>
  <mergeCells count="18">
    <mergeCell ref="V155:W155"/>
    <mergeCell ref="S154:U154"/>
    <mergeCell ref="X118:Y118"/>
    <mergeCell ref="X119:Y119"/>
    <mergeCell ref="X120:Y120"/>
    <mergeCell ref="H110:H111"/>
    <mergeCell ref="P111:Q111"/>
    <mergeCell ref="H112:I112"/>
    <mergeCell ref="H133:I133"/>
    <mergeCell ref="P133:Q133"/>
    <mergeCell ref="P134:Q134"/>
    <mergeCell ref="O106:S106"/>
    <mergeCell ref="X112:Y112"/>
    <mergeCell ref="X113:Y113"/>
    <mergeCell ref="X114:Y114"/>
    <mergeCell ref="X117:Y117"/>
    <mergeCell ref="P112:Q112"/>
    <mergeCell ref="P113:Q113"/>
  </mergeCells>
  <pageMargins left="0.7" right="0.7" top="0.75" bottom="0.75" header="0.3" footer="0.3"/>
  <pageSetup orientation="portrait"/>
  <ignoredErrors>
    <ignoredError sqref="T146 T12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7:F76"/>
  <sheetViews>
    <sheetView topLeftCell="B2" workbookViewId="0">
      <selection activeCell="D59" sqref="D59"/>
    </sheetView>
  </sheetViews>
  <sheetFormatPr baseColWidth="10" defaultColWidth="8.83203125" defaultRowHeight="14" x14ac:dyDescent="0"/>
  <cols>
    <col min="3" max="3" width="9.5" bestFit="1" customWidth="1"/>
  </cols>
  <sheetData>
    <row r="57" spans="2:6">
      <c r="C57" s="31" t="s">
        <v>62</v>
      </c>
    </row>
    <row r="58" spans="2:6">
      <c r="C58" s="3" t="s">
        <v>44</v>
      </c>
      <c r="D58" s="3" t="s">
        <v>44</v>
      </c>
      <c r="E58" s="3" t="s">
        <v>44</v>
      </c>
      <c r="F58" s="3" t="s">
        <v>44</v>
      </c>
    </row>
    <row r="59" spans="2:6" ht="20">
      <c r="B59" s="1" t="s">
        <v>21</v>
      </c>
      <c r="C59" s="6">
        <v>28.302356339842678</v>
      </c>
      <c r="D59" s="29">
        <f>C59*$D$70/$C$70</f>
        <v>0.16666666666666669</v>
      </c>
      <c r="E59" s="4">
        <f>C59*$E$71/$C$71</f>
        <v>8.3333333333333343E-2</v>
      </c>
      <c r="F59" s="8">
        <v>0.13</v>
      </c>
    </row>
    <row r="60" spans="2:6" ht="20">
      <c r="B60" s="1" t="s">
        <v>22</v>
      </c>
      <c r="C60" s="6">
        <v>28.302356339842678</v>
      </c>
      <c r="D60" s="29">
        <f t="shared" ref="D60:D76" si="0">C60*$D$70/$C$70</f>
        <v>0.16666666666666669</v>
      </c>
      <c r="E60" s="4">
        <f t="shared" ref="E60:E76" si="1">C60*$E$71/$C$71</f>
        <v>8.3333333333333343E-2</v>
      </c>
      <c r="F60" s="5">
        <f t="shared" ref="F60:F76" si="2">C60*$F$59/$C$59</f>
        <v>0.13</v>
      </c>
    </row>
    <row r="61" spans="2:6" ht="20">
      <c r="B61" s="1" t="s">
        <v>23</v>
      </c>
      <c r="C61" s="6">
        <v>28.302356339842678</v>
      </c>
      <c r="D61" s="29">
        <f t="shared" si="0"/>
        <v>0.16666666666666669</v>
      </c>
      <c r="E61" s="4">
        <f t="shared" si="1"/>
        <v>8.3333333333333343E-2</v>
      </c>
      <c r="F61" s="5">
        <f t="shared" si="2"/>
        <v>0.13</v>
      </c>
    </row>
    <row r="62" spans="2:6" ht="20">
      <c r="B62" s="1" t="s">
        <v>24</v>
      </c>
      <c r="C62" s="6">
        <v>28.302356339842678</v>
      </c>
      <c r="D62" s="29">
        <f t="shared" si="0"/>
        <v>0.16666666666666669</v>
      </c>
      <c r="E62" s="4">
        <f t="shared" si="1"/>
        <v>8.3333333333333343E-2</v>
      </c>
      <c r="F62" s="5">
        <f t="shared" si="2"/>
        <v>0.13</v>
      </c>
    </row>
    <row r="63" spans="2:6" ht="20">
      <c r="B63" s="1" t="s">
        <v>25</v>
      </c>
      <c r="C63" s="6">
        <v>28.302356339842678</v>
      </c>
      <c r="D63" s="29">
        <f t="shared" si="0"/>
        <v>0.16666666666666669</v>
      </c>
      <c r="E63" s="4">
        <f t="shared" si="1"/>
        <v>8.3333333333333343E-2</v>
      </c>
      <c r="F63" s="5">
        <f t="shared" si="2"/>
        <v>0.13</v>
      </c>
    </row>
    <row r="64" spans="2:6" ht="20">
      <c r="B64" s="1" t="s">
        <v>26</v>
      </c>
      <c r="C64" s="6">
        <v>28.302356339842678</v>
      </c>
      <c r="D64" s="29">
        <f t="shared" si="0"/>
        <v>0.16666666666666669</v>
      </c>
      <c r="E64" s="4">
        <f t="shared" si="1"/>
        <v>8.3333333333333343E-2</v>
      </c>
      <c r="F64" s="5">
        <f t="shared" si="2"/>
        <v>0.13</v>
      </c>
    </row>
    <row r="65" spans="2:6" ht="20">
      <c r="B65" s="1" t="s">
        <v>27</v>
      </c>
      <c r="C65" s="6">
        <v>28.302356339842678</v>
      </c>
      <c r="D65" s="29">
        <f t="shared" si="0"/>
        <v>0.16666666666666669</v>
      </c>
      <c r="E65" s="4">
        <f t="shared" si="1"/>
        <v>8.3333333333333343E-2</v>
      </c>
      <c r="F65" s="5">
        <f t="shared" si="2"/>
        <v>0.13</v>
      </c>
    </row>
    <row r="66" spans="2:6" ht="20">
      <c r="B66" s="1" t="s">
        <v>28</v>
      </c>
      <c r="C66" s="6">
        <v>42.453534509764012</v>
      </c>
      <c r="D66" s="29">
        <f t="shared" si="0"/>
        <v>0.25</v>
      </c>
      <c r="E66" s="4">
        <f t="shared" si="1"/>
        <v>0.125</v>
      </c>
      <c r="F66" s="5">
        <f t="shared" si="2"/>
        <v>0.19499999999999998</v>
      </c>
    </row>
    <row r="67" spans="2:6" ht="20">
      <c r="B67" s="1" t="s">
        <v>29</v>
      </c>
      <c r="C67" s="6">
        <v>56.604712679685356</v>
      </c>
      <c r="D67" s="29">
        <f t="shared" si="0"/>
        <v>0.33333333333333337</v>
      </c>
      <c r="E67" s="4">
        <f t="shared" si="1"/>
        <v>0.16666666666666669</v>
      </c>
      <c r="F67" s="5">
        <f t="shared" si="2"/>
        <v>0.26</v>
      </c>
    </row>
    <row r="68" spans="2:6" ht="20">
      <c r="B68" s="1" t="s">
        <v>30</v>
      </c>
      <c r="C68" s="6">
        <v>56.604712679685356</v>
      </c>
      <c r="D68" s="29">
        <f t="shared" si="0"/>
        <v>0.33333333333333337</v>
      </c>
      <c r="E68" s="4">
        <f t="shared" si="1"/>
        <v>0.16666666666666669</v>
      </c>
      <c r="F68" s="5">
        <f t="shared" si="2"/>
        <v>0.26</v>
      </c>
    </row>
    <row r="69" spans="2:6" ht="20">
      <c r="B69" s="1" t="s">
        <v>31</v>
      </c>
      <c r="C69" s="6">
        <v>56.604712679685356</v>
      </c>
      <c r="D69" s="29">
        <f t="shared" si="0"/>
        <v>0.33333333333333337</v>
      </c>
      <c r="E69" s="4">
        <f t="shared" si="1"/>
        <v>0.16666666666666669</v>
      </c>
      <c r="F69" s="5">
        <f t="shared" si="2"/>
        <v>0.26</v>
      </c>
    </row>
    <row r="70" spans="2:6" ht="20">
      <c r="B70" s="1" t="s">
        <v>32</v>
      </c>
      <c r="C70" s="6">
        <v>84.907069019528024</v>
      </c>
      <c r="D70" s="30">
        <v>0.5</v>
      </c>
      <c r="E70" s="4">
        <f t="shared" si="1"/>
        <v>0.25</v>
      </c>
      <c r="F70" s="5">
        <f t="shared" si="2"/>
        <v>0.38999999999999996</v>
      </c>
    </row>
    <row r="71" spans="2:6" ht="20">
      <c r="B71" s="1" t="s">
        <v>33</v>
      </c>
      <c r="C71" s="6">
        <v>169.81413803905605</v>
      </c>
      <c r="D71" s="29">
        <f t="shared" si="0"/>
        <v>1</v>
      </c>
      <c r="E71" s="7">
        <v>0.5</v>
      </c>
      <c r="F71" s="5">
        <f t="shared" si="2"/>
        <v>0.77999999999999992</v>
      </c>
    </row>
    <row r="72" spans="2:6" ht="20">
      <c r="B72" s="1" t="s">
        <v>34</v>
      </c>
      <c r="C72" s="6">
        <v>339.62827607811209</v>
      </c>
      <c r="D72" s="29">
        <f t="shared" si="0"/>
        <v>2</v>
      </c>
      <c r="E72" s="4">
        <f t="shared" si="1"/>
        <v>1</v>
      </c>
      <c r="F72" s="5">
        <f t="shared" si="2"/>
        <v>1.5599999999999998</v>
      </c>
    </row>
    <row r="73" spans="2:6" ht="20">
      <c r="B73" s="1" t="s">
        <v>35</v>
      </c>
      <c r="C73" s="6">
        <v>367.93063241795483</v>
      </c>
      <c r="D73" s="29">
        <f t="shared" si="0"/>
        <v>2.166666666666667</v>
      </c>
      <c r="E73" s="4">
        <f t="shared" si="1"/>
        <v>1.0833333333333335</v>
      </c>
      <c r="F73" s="5">
        <f t="shared" si="2"/>
        <v>1.6900000000000002</v>
      </c>
    </row>
    <row r="74" spans="2:6" ht="20">
      <c r="B74" s="1" t="s">
        <v>36</v>
      </c>
      <c r="C74" s="6">
        <v>849.07069019528024</v>
      </c>
      <c r="D74" s="29">
        <f t="shared" si="0"/>
        <v>5</v>
      </c>
      <c r="E74" s="4">
        <f t="shared" si="1"/>
        <v>2.5</v>
      </c>
      <c r="F74" s="5">
        <f t="shared" si="2"/>
        <v>3.9</v>
      </c>
    </row>
    <row r="75" spans="2:6" ht="20">
      <c r="B75" s="1" t="s">
        <v>37</v>
      </c>
      <c r="C75" s="6">
        <v>1415.1178169921338</v>
      </c>
      <c r="D75" s="29">
        <f t="shared" si="0"/>
        <v>8.3333333333333339</v>
      </c>
      <c r="E75" s="4">
        <f t="shared" si="1"/>
        <v>4.166666666666667</v>
      </c>
      <c r="F75" s="5">
        <f t="shared" si="2"/>
        <v>6.5</v>
      </c>
    </row>
    <row r="76" spans="2:6" ht="20">
      <c r="B76" s="1" t="s">
        <v>38</v>
      </c>
      <c r="C76" s="6">
        <v>2688.7238522850544</v>
      </c>
      <c r="D76" s="29">
        <f t="shared" si="0"/>
        <v>15.833333333333336</v>
      </c>
      <c r="E76" s="4">
        <f t="shared" si="1"/>
        <v>7.9166666666666679</v>
      </c>
      <c r="F76" s="5">
        <f t="shared" si="2"/>
        <v>12.35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9" sqref="D59"/>
    </sheetView>
  </sheetViews>
  <sheetFormatPr baseColWidth="10" defaultColWidth="8.83203125" defaultRowHeight="14" x14ac:dyDescent="0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SpesaSanitariaCorrente</vt:lpstr>
      <vt:lpstr>Pil</vt:lpstr>
      <vt:lpstr>Profilo</vt:lpstr>
      <vt:lpstr>Sovrapposizione2</vt:lpstr>
      <vt:lpstr>appoggio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 Salerno</dc:creator>
  <cp:lastModifiedBy>NICOLA C SALERNO</cp:lastModifiedBy>
  <dcterms:created xsi:type="dcterms:W3CDTF">2014-03-17T11:44:22Z</dcterms:created>
  <dcterms:modified xsi:type="dcterms:W3CDTF">2015-04-09T12:49:33Z</dcterms:modified>
</cp:coreProperties>
</file>