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721E76E6-544E-488A-B611-3DDB97BF1F44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CONFRONTO" sheetId="1" state="hidden" r:id="rId1"/>
    <sheet name="TIR" sheetId="5" r:id="rId2"/>
    <sheet name="TIR (2)" sheetId="7" r:id="rId3"/>
    <sheet name="TIR (3)" sheetId="8" r:id="rId4"/>
    <sheet name="TIR (4)" sheetId="12" r:id="rId5"/>
    <sheet name="Foglio2" sheetId="3" state="hidden" r:id="rId6"/>
    <sheet name="Foglio1" sheetId="2" state="hidden" r:id="rId7"/>
    <sheet name="CONFRONTO (2)" sheetId="4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6" i="5" l="1"/>
  <c r="X85" i="5"/>
  <c r="X87" i="5"/>
  <c r="Q98" i="8"/>
  <c r="Q94" i="8"/>
  <c r="Q93" i="8"/>
  <c r="AA93" i="8" s="1"/>
  <c r="P87" i="8"/>
  <c r="P88" i="8"/>
  <c r="Z88" i="8" s="1"/>
  <c r="P89" i="8"/>
  <c r="Z89" i="8" s="1"/>
  <c r="P86" i="8"/>
  <c r="Z86" i="8" s="1"/>
  <c r="O88" i="8"/>
  <c r="O89" i="8"/>
  <c r="O90" i="8"/>
  <c r="O91" i="8" s="1"/>
  <c r="O87" i="8"/>
  <c r="M84" i="5"/>
  <c r="N84" i="5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O84" i="5"/>
  <c r="O85" i="5" s="1"/>
  <c r="O86" i="5" s="1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P84" i="5"/>
  <c r="Q84" i="5"/>
  <c r="M85" i="5"/>
  <c r="M86" i="5" s="1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98" i="5" s="1"/>
  <c r="M99" i="5" s="1"/>
  <c r="M100" i="5" s="1"/>
  <c r="P85" i="5"/>
  <c r="P86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P99" i="5" s="1"/>
  <c r="P100" i="5" s="1"/>
  <c r="Q85" i="5"/>
  <c r="Q86" i="5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M83" i="5"/>
  <c r="W83" i="5" s="1"/>
  <c r="N83" i="5"/>
  <c r="O83" i="5"/>
  <c r="P83" i="5"/>
  <c r="Q83" i="5"/>
  <c r="Q82" i="5"/>
  <c r="P82" i="5"/>
  <c r="Z82" i="5" s="1"/>
  <c r="O82" i="5"/>
  <c r="H73" i="5"/>
  <c r="AB82" i="12"/>
  <c r="AB83" i="12"/>
  <c r="AB84" i="12"/>
  <c r="AB85" i="12"/>
  <c r="AB86" i="12"/>
  <c r="AB87" i="12"/>
  <c r="AB88" i="12"/>
  <c r="AB89" i="12"/>
  <c r="AB90" i="12"/>
  <c r="AB91" i="12"/>
  <c r="AB92" i="12"/>
  <c r="AB93" i="12"/>
  <c r="AB94" i="12"/>
  <c r="AB95" i="12"/>
  <c r="AB96" i="12"/>
  <c r="AB97" i="12"/>
  <c r="AB98" i="12"/>
  <c r="AB99" i="12"/>
  <c r="AB100" i="12"/>
  <c r="AB81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Q82" i="12"/>
  <c r="G82" i="12"/>
  <c r="G81" i="12"/>
  <c r="H80" i="12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G80" i="12"/>
  <c r="G100" i="12" s="1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C18" i="12"/>
  <c r="N18" i="12" s="1"/>
  <c r="O18" i="12" s="1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P12" i="12"/>
  <c r="O12" i="12"/>
  <c r="N12" i="12"/>
  <c r="M12" i="12"/>
  <c r="L12" i="12"/>
  <c r="H12" i="12"/>
  <c r="G12" i="12"/>
  <c r="F12" i="12"/>
  <c r="E12" i="12"/>
  <c r="D12" i="12"/>
  <c r="Y82" i="8"/>
  <c r="AA100" i="8"/>
  <c r="X100" i="8"/>
  <c r="W100" i="8"/>
  <c r="AA99" i="8"/>
  <c r="X99" i="8"/>
  <c r="W99" i="8"/>
  <c r="AA98" i="8"/>
  <c r="X98" i="8"/>
  <c r="W98" i="8"/>
  <c r="AA97" i="8"/>
  <c r="X97" i="8"/>
  <c r="W97" i="8"/>
  <c r="AA96" i="8"/>
  <c r="X96" i="8"/>
  <c r="W96" i="8"/>
  <c r="AA95" i="8"/>
  <c r="X95" i="8"/>
  <c r="W95" i="8"/>
  <c r="AA94" i="8"/>
  <c r="X94" i="8"/>
  <c r="W94" i="8"/>
  <c r="X93" i="8"/>
  <c r="W93" i="8"/>
  <c r="AA92" i="8"/>
  <c r="X92" i="8"/>
  <c r="W92" i="8"/>
  <c r="AA91" i="8"/>
  <c r="X91" i="8"/>
  <c r="W91" i="8"/>
  <c r="AA90" i="8"/>
  <c r="Y90" i="8"/>
  <c r="X90" i="8"/>
  <c r="W90" i="8"/>
  <c r="AA89" i="8"/>
  <c r="Y89" i="8"/>
  <c r="X89" i="8"/>
  <c r="W89" i="8"/>
  <c r="AA88" i="8"/>
  <c r="Y88" i="8"/>
  <c r="X88" i="8"/>
  <c r="W88" i="8"/>
  <c r="AA87" i="8"/>
  <c r="Z87" i="8"/>
  <c r="Y87" i="8"/>
  <c r="X87" i="8"/>
  <c r="W87" i="8"/>
  <c r="AA86" i="8"/>
  <c r="Y86" i="8"/>
  <c r="X86" i="8"/>
  <c r="W86" i="8"/>
  <c r="AA85" i="8"/>
  <c r="Z85" i="8"/>
  <c r="Y85" i="8"/>
  <c r="X85" i="8"/>
  <c r="W85" i="8"/>
  <c r="AA84" i="8"/>
  <c r="Z84" i="8"/>
  <c r="Y84" i="8"/>
  <c r="X84" i="8"/>
  <c r="W84" i="8"/>
  <c r="AA83" i="8"/>
  <c r="Z83" i="8"/>
  <c r="Y83" i="8"/>
  <c r="X83" i="8"/>
  <c r="W83" i="8"/>
  <c r="AA82" i="8"/>
  <c r="Z82" i="8"/>
  <c r="X82" i="8"/>
  <c r="W82" i="8"/>
  <c r="AA81" i="8"/>
  <c r="AA82" i="5"/>
  <c r="AA81" i="5"/>
  <c r="X83" i="5"/>
  <c r="X82" i="5"/>
  <c r="Y82" i="5"/>
  <c r="W82" i="5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C19" i="8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D18" i="8"/>
  <c r="C18" i="8" s="1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P12" i="8"/>
  <c r="O12" i="8"/>
  <c r="N12" i="8"/>
  <c r="M12" i="8"/>
  <c r="L12" i="8"/>
  <c r="H12" i="8"/>
  <c r="G12" i="8"/>
  <c r="F12" i="8"/>
  <c r="E12" i="8"/>
  <c r="D12" i="8"/>
  <c r="G82" i="7"/>
  <c r="H80" i="7"/>
  <c r="G100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8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11" i="7"/>
  <c r="F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10" i="7"/>
  <c r="G80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C18" i="7" s="1"/>
  <c r="D19" i="7"/>
  <c r="D18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H12" i="7"/>
  <c r="G12" i="7"/>
  <c r="F12" i="7"/>
  <c r="E12" i="7"/>
  <c r="D12" i="7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80" i="5"/>
  <c r="G100" i="5" s="1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18" i="5"/>
  <c r="E12" i="5"/>
  <c r="F12" i="5"/>
  <c r="G12" i="5"/>
  <c r="H12" i="5"/>
  <c r="L12" i="5"/>
  <c r="M12" i="5"/>
  <c r="N12" i="5"/>
  <c r="O12" i="5"/>
  <c r="P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D12" i="5"/>
  <c r="H31" i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G31" i="1"/>
  <c r="F29" i="1"/>
  <c r="G30" i="1"/>
  <c r="D31" i="1"/>
  <c r="E31" i="1"/>
  <c r="F31" i="1"/>
  <c r="C31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D29" i="1"/>
  <c r="E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D30" i="1"/>
  <c r="E30" i="1"/>
  <c r="F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C29" i="1"/>
  <c r="C30" i="1"/>
  <c r="H28" i="4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Y28" i="4" s="1"/>
  <c r="Z28" i="4" s="1"/>
  <c r="AA28" i="4" s="1"/>
  <c r="AB28" i="4" s="1"/>
  <c r="AC28" i="4" s="1"/>
  <c r="AD28" i="4" s="1"/>
  <c r="H29" i="4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H30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G29" i="4"/>
  <c r="G30" i="4"/>
  <c r="G28" i="4"/>
  <c r="Z48" i="4"/>
  <c r="AD47" i="4"/>
  <c r="V47" i="4"/>
  <c r="N47" i="4"/>
  <c r="F47" i="4"/>
  <c r="AD46" i="4"/>
  <c r="V46" i="4"/>
  <c r="N46" i="4"/>
  <c r="F46" i="4"/>
  <c r="AK34" i="4"/>
  <c r="AE24" i="4"/>
  <c r="AI23" i="4"/>
  <c r="AE23" i="4"/>
  <c r="AE48" i="4" s="1"/>
  <c r="AD23" i="4"/>
  <c r="AD48" i="4" s="1"/>
  <c r="AC23" i="4"/>
  <c r="AC48" i="4" s="1"/>
  <c r="AB23" i="4"/>
  <c r="AB48" i="4" s="1"/>
  <c r="AA23" i="4"/>
  <c r="AA48" i="4" s="1"/>
  <c r="Z23" i="4"/>
  <c r="Y23" i="4"/>
  <c r="Y48" i="4" s="1"/>
  <c r="X23" i="4"/>
  <c r="AG23" i="4" s="1"/>
  <c r="AE22" i="4"/>
  <c r="AE47" i="4" s="1"/>
  <c r="AD22" i="4"/>
  <c r="AC22" i="4"/>
  <c r="AC47" i="4" s="1"/>
  <c r="AB22" i="4"/>
  <c r="AB47" i="4" s="1"/>
  <c r="AA22" i="4"/>
  <c r="AI22" i="4" s="1"/>
  <c r="Z22" i="4"/>
  <c r="Z47" i="4" s="1"/>
  <c r="Y22" i="4"/>
  <c r="Y47" i="4" s="1"/>
  <c r="X22" i="4"/>
  <c r="AG22" i="4" s="1"/>
  <c r="W22" i="4"/>
  <c r="W47" i="4" s="1"/>
  <c r="V22" i="4"/>
  <c r="U22" i="4"/>
  <c r="U47" i="4" s="1"/>
  <c r="T22" i="4"/>
  <c r="T47" i="4" s="1"/>
  <c r="S22" i="4"/>
  <c r="S47" i="4" s="1"/>
  <c r="R22" i="4"/>
  <c r="R47" i="4" s="1"/>
  <c r="Q22" i="4"/>
  <c r="Q47" i="4" s="1"/>
  <c r="P22" i="4"/>
  <c r="P47" i="4" s="1"/>
  <c r="O22" i="4"/>
  <c r="O47" i="4" s="1"/>
  <c r="N22" i="4"/>
  <c r="M22" i="4"/>
  <c r="M47" i="4" s="1"/>
  <c r="L22" i="4"/>
  <c r="L47" i="4" s="1"/>
  <c r="K22" i="4"/>
  <c r="K47" i="4" s="1"/>
  <c r="J22" i="4"/>
  <c r="J47" i="4" s="1"/>
  <c r="I22" i="4"/>
  <c r="I47" i="4" s="1"/>
  <c r="H22" i="4"/>
  <c r="H47" i="4" s="1"/>
  <c r="G22" i="4"/>
  <c r="G47" i="4" s="1"/>
  <c r="F22" i="4"/>
  <c r="E22" i="4"/>
  <c r="E47" i="4" s="1"/>
  <c r="D22" i="4"/>
  <c r="D47" i="4" s="1"/>
  <c r="AE21" i="4"/>
  <c r="AE46" i="4" s="1"/>
  <c r="AD21" i="4"/>
  <c r="AD24" i="4" s="1"/>
  <c r="AC21" i="4"/>
  <c r="AC46" i="4" s="1"/>
  <c r="AB21" i="4"/>
  <c r="AB46" i="4" s="1"/>
  <c r="AA21" i="4"/>
  <c r="AI21" i="4" s="1"/>
  <c r="Z21" i="4"/>
  <c r="Z46" i="4" s="1"/>
  <c r="Y21" i="4"/>
  <c r="AG21" i="4" s="1"/>
  <c r="X21" i="4"/>
  <c r="X46" i="4" s="1"/>
  <c r="W21" i="4"/>
  <c r="W46" i="4" s="1"/>
  <c r="V21" i="4"/>
  <c r="U21" i="4"/>
  <c r="U46" i="4" s="1"/>
  <c r="T21" i="4"/>
  <c r="T46" i="4" s="1"/>
  <c r="S21" i="4"/>
  <c r="S46" i="4" s="1"/>
  <c r="R21" i="4"/>
  <c r="R46" i="4" s="1"/>
  <c r="Q21" i="4"/>
  <c r="Q46" i="4" s="1"/>
  <c r="P21" i="4"/>
  <c r="P46" i="4" s="1"/>
  <c r="O21" i="4"/>
  <c r="O46" i="4" s="1"/>
  <c r="N21" i="4"/>
  <c r="M21" i="4"/>
  <c r="M46" i="4" s="1"/>
  <c r="L21" i="4"/>
  <c r="L46" i="4" s="1"/>
  <c r="K21" i="4"/>
  <c r="K46" i="4" s="1"/>
  <c r="J21" i="4"/>
  <c r="J46" i="4" s="1"/>
  <c r="I21" i="4"/>
  <c r="I46" i="4" s="1"/>
  <c r="H21" i="4"/>
  <c r="H46" i="4" s="1"/>
  <c r="G21" i="4"/>
  <c r="G46" i="4" s="1"/>
  <c r="F21" i="4"/>
  <c r="E21" i="4"/>
  <c r="E46" i="4" s="1"/>
  <c r="D21" i="4"/>
  <c r="D46" i="4" s="1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E17" i="4"/>
  <c r="AE20" i="4" s="1"/>
  <c r="AE45" i="4" s="1"/>
  <c r="AD17" i="4"/>
  <c r="AD20" i="4" s="1"/>
  <c r="AD45" i="4" s="1"/>
  <c r="AC17" i="4"/>
  <c r="AC20" i="4" s="1"/>
  <c r="AC45" i="4" s="1"/>
  <c r="AB17" i="4"/>
  <c r="AB20" i="4" s="1"/>
  <c r="AB45" i="4" s="1"/>
  <c r="AA17" i="4"/>
  <c r="AA20" i="4" s="1"/>
  <c r="AA45" i="4" s="1"/>
  <c r="Z17" i="4"/>
  <c r="Z20" i="4" s="1"/>
  <c r="Z45" i="4" s="1"/>
  <c r="Y17" i="4"/>
  <c r="Y20" i="4" s="1"/>
  <c r="Y45" i="4" s="1"/>
  <c r="X17" i="4"/>
  <c r="X20" i="4" s="1"/>
  <c r="W17" i="4"/>
  <c r="W20" i="4" s="1"/>
  <c r="W45" i="4" s="1"/>
  <c r="V17" i="4"/>
  <c r="V20" i="4" s="1"/>
  <c r="V45" i="4" s="1"/>
  <c r="U17" i="4"/>
  <c r="U20" i="4" s="1"/>
  <c r="U45" i="4" s="1"/>
  <c r="T17" i="4"/>
  <c r="T20" i="4" s="1"/>
  <c r="T45" i="4" s="1"/>
  <c r="S17" i="4"/>
  <c r="S20" i="4" s="1"/>
  <c r="S45" i="4" s="1"/>
  <c r="R17" i="4"/>
  <c r="R20" i="4" s="1"/>
  <c r="R45" i="4" s="1"/>
  <c r="Q17" i="4"/>
  <c r="Q20" i="4" s="1"/>
  <c r="Q45" i="4" s="1"/>
  <c r="P17" i="4"/>
  <c r="P20" i="4" s="1"/>
  <c r="P45" i="4" s="1"/>
  <c r="O17" i="4"/>
  <c r="O20" i="4" s="1"/>
  <c r="O45" i="4" s="1"/>
  <c r="N17" i="4"/>
  <c r="N20" i="4" s="1"/>
  <c r="N45" i="4" s="1"/>
  <c r="M17" i="4"/>
  <c r="M20" i="4" s="1"/>
  <c r="M45" i="4" s="1"/>
  <c r="L17" i="4"/>
  <c r="L20" i="4" s="1"/>
  <c r="L45" i="4" s="1"/>
  <c r="K17" i="4"/>
  <c r="K20" i="4" s="1"/>
  <c r="K45" i="4" s="1"/>
  <c r="J17" i="4"/>
  <c r="J20" i="4" s="1"/>
  <c r="J45" i="4" s="1"/>
  <c r="I17" i="4"/>
  <c r="I20" i="4" s="1"/>
  <c r="I45" i="4" s="1"/>
  <c r="H17" i="4"/>
  <c r="H20" i="4" s="1"/>
  <c r="H45" i="4" s="1"/>
  <c r="G17" i="4"/>
  <c r="G20" i="4" s="1"/>
  <c r="G45" i="4" s="1"/>
  <c r="F17" i="4"/>
  <c r="F20" i="4" s="1"/>
  <c r="F45" i="4" s="1"/>
  <c r="E17" i="4"/>
  <c r="E20" i="4" s="1"/>
  <c r="E45" i="4" s="1"/>
  <c r="D17" i="4"/>
  <c r="D20" i="4" s="1"/>
  <c r="C28" i="1"/>
  <c r="I19" i="3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I20" i="3"/>
  <c r="J20" i="3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H20" i="3"/>
  <c r="H19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L15" i="3"/>
  <c r="AH45" i="1"/>
  <c r="AK34" i="1"/>
  <c r="D45" i="1"/>
  <c r="E45" i="1"/>
  <c r="F45" i="1"/>
  <c r="G45" i="1"/>
  <c r="H45" i="1"/>
  <c r="I45" i="1"/>
  <c r="J45" i="1"/>
  <c r="K45" i="1"/>
  <c r="AF45" i="1" s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D46" i="1"/>
  <c r="E46" i="1"/>
  <c r="F46" i="1"/>
  <c r="G46" i="1"/>
  <c r="AF46" i="1" s="1"/>
  <c r="AH46" i="1" s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G46" i="1" s="1"/>
  <c r="AI46" i="1" s="1"/>
  <c r="D47" i="1"/>
  <c r="E47" i="1"/>
  <c r="F47" i="1"/>
  <c r="G47" i="1"/>
  <c r="H47" i="1"/>
  <c r="I47" i="1"/>
  <c r="J47" i="1"/>
  <c r="K47" i="1"/>
  <c r="AF47" i="1" s="1"/>
  <c r="AH47" i="1" s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G47" i="1" s="1"/>
  <c r="AI47" i="1" s="1"/>
  <c r="AB47" i="1"/>
  <c r="AC47" i="1"/>
  <c r="AD47" i="1"/>
  <c r="AE47" i="1"/>
  <c r="X48" i="1"/>
  <c r="Y48" i="1"/>
  <c r="Z48" i="1"/>
  <c r="AA48" i="1"/>
  <c r="AG48" i="1" s="1"/>
  <c r="AI48" i="1" s="1"/>
  <c r="AB48" i="1"/>
  <c r="AC48" i="1"/>
  <c r="AD48" i="1"/>
  <c r="AE48" i="1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G18" i="2"/>
  <c r="G19" i="2"/>
  <c r="G20" i="2"/>
  <c r="G17" i="2"/>
  <c r="AG45" i="1"/>
  <c r="AI45" i="1" s="1"/>
  <c r="AI22" i="1"/>
  <c r="AI20" i="1"/>
  <c r="AH22" i="1"/>
  <c r="AG20" i="1"/>
  <c r="AG21" i="1"/>
  <c r="AG22" i="1"/>
  <c r="AG23" i="1"/>
  <c r="Y24" i="1"/>
  <c r="Z24" i="1"/>
  <c r="AA24" i="1"/>
  <c r="AB24" i="1"/>
  <c r="AC24" i="1"/>
  <c r="AD24" i="1"/>
  <c r="AE24" i="1"/>
  <c r="X24" i="1"/>
  <c r="AI21" i="1"/>
  <c r="AI23" i="1"/>
  <c r="AH21" i="1"/>
  <c r="AH20" i="1"/>
  <c r="AF21" i="1"/>
  <c r="AF22" i="1"/>
  <c r="AF20" i="1"/>
  <c r="Y23" i="1"/>
  <c r="Z23" i="1"/>
  <c r="AA23" i="1"/>
  <c r="AB23" i="1"/>
  <c r="AC23" i="1"/>
  <c r="AD23" i="1"/>
  <c r="AE23" i="1"/>
  <c r="X23" i="1"/>
  <c r="Z21" i="1"/>
  <c r="AA21" i="1"/>
  <c r="AB21" i="1"/>
  <c r="AC21" i="1"/>
  <c r="AD21" i="1"/>
  <c r="AE21" i="1"/>
  <c r="Y21" i="1"/>
  <c r="X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D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21" i="1"/>
  <c r="D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E17" i="1"/>
  <c r="F17" i="1"/>
  <c r="F20" i="1" s="1"/>
  <c r="G17" i="1"/>
  <c r="G20" i="1" s="1"/>
  <c r="H17" i="1"/>
  <c r="H20" i="1" s="1"/>
  <c r="I17" i="1"/>
  <c r="J17" i="1"/>
  <c r="K17" i="1"/>
  <c r="L17" i="1"/>
  <c r="L20" i="1" s="1"/>
  <c r="M17" i="1"/>
  <c r="N17" i="1"/>
  <c r="N20" i="1" s="1"/>
  <c r="O17" i="1"/>
  <c r="O20" i="1" s="1"/>
  <c r="P17" i="1"/>
  <c r="P20" i="1" s="1"/>
  <c r="Q17" i="1"/>
  <c r="R17" i="1"/>
  <c r="S17" i="1"/>
  <c r="T17" i="1"/>
  <c r="T20" i="1" s="1"/>
  <c r="U17" i="1"/>
  <c r="V17" i="1"/>
  <c r="V20" i="1" s="1"/>
  <c r="W17" i="1"/>
  <c r="W20" i="1" s="1"/>
  <c r="X17" i="1"/>
  <c r="X20" i="1" s="1"/>
  <c r="Y17" i="1"/>
  <c r="Y20" i="1" s="1"/>
  <c r="Z17" i="1"/>
  <c r="AA17" i="1"/>
  <c r="AB17" i="1"/>
  <c r="AB20" i="1" s="1"/>
  <c r="AC17" i="1"/>
  <c r="AD17" i="1"/>
  <c r="AD20" i="1" s="1"/>
  <c r="AE17" i="1"/>
  <c r="AE20" i="1" s="1"/>
  <c r="D20" i="1"/>
  <c r="P90" i="8" l="1"/>
  <c r="Y91" i="8"/>
  <c r="O92" i="8"/>
  <c r="AA84" i="5"/>
  <c r="AA83" i="5"/>
  <c r="L18" i="12"/>
  <c r="C19" i="12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N19" i="12"/>
  <c r="M81" i="12"/>
  <c r="M18" i="12"/>
  <c r="Q83" i="12"/>
  <c r="H80" i="8"/>
  <c r="G100" i="8"/>
  <c r="M18" i="8"/>
  <c r="N18" i="8"/>
  <c r="L18" i="8"/>
  <c r="Q101" i="8"/>
  <c r="Q104" i="8" s="1"/>
  <c r="M81" i="7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M95" i="7" s="1"/>
  <c r="M96" i="7" s="1"/>
  <c r="M97" i="7" s="1"/>
  <c r="M98" i="7" s="1"/>
  <c r="M99" i="7" s="1"/>
  <c r="M100" i="7" s="1"/>
  <c r="N81" i="7"/>
  <c r="N18" i="7"/>
  <c r="M18" i="7"/>
  <c r="C19" i="7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L18" i="7"/>
  <c r="H81" i="7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80" i="5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8" i="7" s="1"/>
  <c r="C18" i="5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AI20" i="4"/>
  <c r="AG20" i="4"/>
  <c r="X45" i="4"/>
  <c r="AG45" i="4" s="1"/>
  <c r="AI45" i="4" s="1"/>
  <c r="D45" i="4"/>
  <c r="AF45" i="4" s="1"/>
  <c r="AH45" i="4" s="1"/>
  <c r="AH20" i="4"/>
  <c r="AF20" i="4"/>
  <c r="C28" i="4"/>
  <c r="D28" i="4" s="1"/>
  <c r="E28" i="4" s="1"/>
  <c r="F28" i="4" s="1"/>
  <c r="X24" i="4"/>
  <c r="C30" i="4"/>
  <c r="D30" i="4" s="1"/>
  <c r="E30" i="4" s="1"/>
  <c r="F30" i="4" s="1"/>
  <c r="Y24" i="4"/>
  <c r="X47" i="4"/>
  <c r="AF21" i="4"/>
  <c r="AF22" i="4"/>
  <c r="Z24" i="4"/>
  <c r="Y46" i="4"/>
  <c r="AG46" i="4" s="1"/>
  <c r="AI46" i="4" s="1"/>
  <c r="AA24" i="4"/>
  <c r="AH21" i="4"/>
  <c r="AH22" i="4"/>
  <c r="AB24" i="4"/>
  <c r="C29" i="4"/>
  <c r="D29" i="4" s="1"/>
  <c r="E29" i="4" s="1"/>
  <c r="F29" i="4" s="1"/>
  <c r="AA46" i="4"/>
  <c r="AA47" i="4"/>
  <c r="AC24" i="4"/>
  <c r="X48" i="4"/>
  <c r="AG48" i="4" s="1"/>
  <c r="AI48" i="4" s="1"/>
  <c r="Z20" i="1"/>
  <c r="J20" i="1"/>
  <c r="R20" i="1"/>
  <c r="AC20" i="1"/>
  <c r="E20" i="1"/>
  <c r="M20" i="1"/>
  <c r="U20" i="1"/>
  <c r="Q20" i="1"/>
  <c r="I20" i="1"/>
  <c r="K20" i="1"/>
  <c r="S20" i="1"/>
  <c r="AA20" i="1"/>
  <c r="Z90" i="8" l="1"/>
  <c r="P91" i="8"/>
  <c r="Y92" i="8"/>
  <c r="O93" i="8"/>
  <c r="AA85" i="5"/>
  <c r="Q84" i="12"/>
  <c r="M39" i="12"/>
  <c r="M19" i="12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82" i="12"/>
  <c r="N81" i="12"/>
  <c r="L19" i="12"/>
  <c r="S18" i="12"/>
  <c r="O19" i="12"/>
  <c r="N20" i="12"/>
  <c r="T18" i="12"/>
  <c r="S18" i="8"/>
  <c r="L19" i="8"/>
  <c r="O18" i="8"/>
  <c r="N19" i="8"/>
  <c r="M19" i="8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H81" i="8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M101" i="7"/>
  <c r="M104" i="7" s="1"/>
  <c r="N19" i="7"/>
  <c r="O18" i="7"/>
  <c r="L19" i="7"/>
  <c r="R18" i="7"/>
  <c r="R81" i="7"/>
  <c r="O81" i="7"/>
  <c r="N82" i="7"/>
  <c r="M19" i="7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81" i="5"/>
  <c r="L18" i="5"/>
  <c r="M18" i="5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N18" i="5"/>
  <c r="O18" i="5" s="1"/>
  <c r="L19" i="5"/>
  <c r="AG47" i="4"/>
  <c r="AI47" i="4" s="1"/>
  <c r="AF46" i="4"/>
  <c r="AH46" i="4" s="1"/>
  <c r="AF47" i="4"/>
  <c r="AH47" i="4" s="1"/>
  <c r="Z91" i="8" l="1"/>
  <c r="P92" i="8"/>
  <c r="O94" i="8"/>
  <c r="Y93" i="8"/>
  <c r="Q85" i="12"/>
  <c r="N82" i="12"/>
  <c r="S81" i="12"/>
  <c r="O81" i="12"/>
  <c r="N21" i="12"/>
  <c r="O20" i="12"/>
  <c r="T20" i="12" s="1"/>
  <c r="M83" i="12"/>
  <c r="T19" i="12"/>
  <c r="S19" i="12"/>
  <c r="L20" i="12"/>
  <c r="T18" i="8"/>
  <c r="M39" i="8"/>
  <c r="L20" i="8"/>
  <c r="S19" i="8"/>
  <c r="O19" i="8"/>
  <c r="T19" i="8" s="1"/>
  <c r="N20" i="8"/>
  <c r="P81" i="7"/>
  <c r="O82" i="7"/>
  <c r="S81" i="7"/>
  <c r="S18" i="7"/>
  <c r="N20" i="7"/>
  <c r="O19" i="7"/>
  <c r="S19" i="7" s="1"/>
  <c r="M39" i="7"/>
  <c r="L20" i="7"/>
  <c r="R19" i="7"/>
  <c r="N83" i="7"/>
  <c r="R82" i="7"/>
  <c r="M82" i="5"/>
  <c r="N81" i="5"/>
  <c r="S81" i="5" s="1"/>
  <c r="S18" i="5"/>
  <c r="N19" i="5"/>
  <c r="O19" i="5" s="1"/>
  <c r="T19" i="5" s="1"/>
  <c r="O81" i="5"/>
  <c r="N82" i="5"/>
  <c r="N20" i="5"/>
  <c r="M39" i="5"/>
  <c r="L20" i="5"/>
  <c r="S19" i="5"/>
  <c r="T18" i="5"/>
  <c r="P93" i="8" l="1"/>
  <c r="Z92" i="8"/>
  <c r="Y94" i="8"/>
  <c r="O95" i="8"/>
  <c r="W84" i="5"/>
  <c r="AA87" i="5"/>
  <c r="O21" i="12"/>
  <c r="T21" i="12" s="1"/>
  <c r="N22" i="12"/>
  <c r="Q86" i="12"/>
  <c r="T81" i="12"/>
  <c r="P81" i="12"/>
  <c r="O82" i="12"/>
  <c r="S20" i="12"/>
  <c r="L21" i="12"/>
  <c r="M84" i="12"/>
  <c r="N83" i="12"/>
  <c r="S82" i="12"/>
  <c r="O20" i="8"/>
  <c r="T20" i="8" s="1"/>
  <c r="N21" i="8"/>
  <c r="S81" i="8"/>
  <c r="M101" i="8"/>
  <c r="M104" i="8" s="1"/>
  <c r="Q105" i="8" s="1"/>
  <c r="S20" i="8"/>
  <c r="L21" i="8"/>
  <c r="S82" i="7"/>
  <c r="O83" i="7"/>
  <c r="P82" i="7"/>
  <c r="T81" i="7"/>
  <c r="R83" i="7"/>
  <c r="N84" i="7"/>
  <c r="N21" i="7"/>
  <c r="O20" i="7"/>
  <c r="S20" i="7" s="1"/>
  <c r="R20" i="7"/>
  <c r="L21" i="7"/>
  <c r="S82" i="5"/>
  <c r="P81" i="5"/>
  <c r="T81" i="5"/>
  <c r="L21" i="5"/>
  <c r="S20" i="5"/>
  <c r="N21" i="5"/>
  <c r="N22" i="5" s="1"/>
  <c r="N23" i="5" s="1"/>
  <c r="N24" i="5" s="1"/>
  <c r="N25" i="5" s="1"/>
  <c r="N26" i="5" s="1"/>
  <c r="O20" i="5"/>
  <c r="P94" i="8" l="1"/>
  <c r="Z93" i="8"/>
  <c r="Y95" i="8"/>
  <c r="O96" i="8"/>
  <c r="W85" i="5"/>
  <c r="AA88" i="5"/>
  <c r="N84" i="12"/>
  <c r="S83" i="12"/>
  <c r="T82" i="12"/>
  <c r="O83" i="12"/>
  <c r="O22" i="12"/>
  <c r="T22" i="12" s="1"/>
  <c r="N23" i="12"/>
  <c r="P82" i="12"/>
  <c r="U81" i="12"/>
  <c r="M85" i="12"/>
  <c r="L22" i="12"/>
  <c r="S21" i="12"/>
  <c r="Q87" i="12"/>
  <c r="S82" i="8"/>
  <c r="T81" i="8"/>
  <c r="L22" i="8"/>
  <c r="S21" i="8"/>
  <c r="O21" i="8"/>
  <c r="N22" i="8"/>
  <c r="N22" i="7"/>
  <c r="O21" i="7"/>
  <c r="T82" i="7"/>
  <c r="P83" i="7"/>
  <c r="O84" i="7"/>
  <c r="S83" i="7"/>
  <c r="L22" i="7"/>
  <c r="R21" i="7"/>
  <c r="N85" i="7"/>
  <c r="R84" i="7"/>
  <c r="T82" i="5"/>
  <c r="Y83" i="5"/>
  <c r="U81" i="5"/>
  <c r="X84" i="5"/>
  <c r="S83" i="5"/>
  <c r="O21" i="5"/>
  <c r="T20" i="5"/>
  <c r="L22" i="5"/>
  <c r="S21" i="5"/>
  <c r="N27" i="5"/>
  <c r="P95" i="8" l="1"/>
  <c r="Z94" i="8"/>
  <c r="Y96" i="8"/>
  <c r="O97" i="8"/>
  <c r="W86" i="5"/>
  <c r="AA89" i="5"/>
  <c r="N24" i="12"/>
  <c r="O23" i="12"/>
  <c r="T23" i="12" s="1"/>
  <c r="Q88" i="12"/>
  <c r="M86" i="12"/>
  <c r="T83" i="12"/>
  <c r="O84" i="12"/>
  <c r="S84" i="12"/>
  <c r="N85" i="12"/>
  <c r="U82" i="12"/>
  <c r="P83" i="12"/>
  <c r="L23" i="12"/>
  <c r="S22" i="12"/>
  <c r="T21" i="8"/>
  <c r="U81" i="8"/>
  <c r="O22" i="8"/>
  <c r="T22" i="8" s="1"/>
  <c r="N23" i="8"/>
  <c r="T82" i="8"/>
  <c r="L23" i="8"/>
  <c r="S22" i="8"/>
  <c r="S83" i="8"/>
  <c r="R22" i="7"/>
  <c r="L23" i="7"/>
  <c r="S21" i="7"/>
  <c r="N23" i="7"/>
  <c r="O22" i="7"/>
  <c r="S22" i="7" s="1"/>
  <c r="S84" i="7"/>
  <c r="O85" i="7"/>
  <c r="R85" i="7"/>
  <c r="N86" i="7"/>
  <c r="T83" i="7"/>
  <c r="P84" i="7"/>
  <c r="S84" i="5"/>
  <c r="Z83" i="5"/>
  <c r="U82" i="5"/>
  <c r="T83" i="5"/>
  <c r="Y84" i="5"/>
  <c r="L23" i="5"/>
  <c r="S22" i="5"/>
  <c r="O22" i="5"/>
  <c r="T21" i="5"/>
  <c r="N28" i="5"/>
  <c r="Z95" i="8" l="1"/>
  <c r="P96" i="8"/>
  <c r="Y97" i="8"/>
  <c r="O98" i="8"/>
  <c r="W87" i="5"/>
  <c r="AA90" i="5"/>
  <c r="P84" i="12"/>
  <c r="U83" i="12"/>
  <c r="Q89" i="12"/>
  <c r="N86" i="12"/>
  <c r="S85" i="12"/>
  <c r="O24" i="12"/>
  <c r="T24" i="12" s="1"/>
  <c r="N25" i="12"/>
  <c r="S23" i="12"/>
  <c r="L24" i="12"/>
  <c r="M87" i="12"/>
  <c r="O85" i="12"/>
  <c r="T84" i="12"/>
  <c r="S23" i="8"/>
  <c r="L24" i="8"/>
  <c r="S84" i="8"/>
  <c r="T83" i="8"/>
  <c r="U82" i="8"/>
  <c r="O23" i="8"/>
  <c r="T23" i="8" s="1"/>
  <c r="N24" i="8"/>
  <c r="O86" i="7"/>
  <c r="S85" i="7"/>
  <c r="R23" i="7"/>
  <c r="L24" i="7"/>
  <c r="T84" i="7"/>
  <c r="P85" i="7"/>
  <c r="N24" i="7"/>
  <c r="O23" i="7"/>
  <c r="S23" i="7" s="1"/>
  <c r="N87" i="7"/>
  <c r="R86" i="7"/>
  <c r="T84" i="5"/>
  <c r="Y85" i="5"/>
  <c r="U83" i="5"/>
  <c r="Z84" i="5"/>
  <c r="X86" i="5"/>
  <c r="S85" i="5"/>
  <c r="O23" i="5"/>
  <c r="T22" i="5"/>
  <c r="L24" i="5"/>
  <c r="S23" i="5"/>
  <c r="N29" i="5"/>
  <c r="Z96" i="8" l="1"/>
  <c r="P97" i="8"/>
  <c r="Y98" i="8"/>
  <c r="O99" i="8"/>
  <c r="W88" i="5"/>
  <c r="AA91" i="5"/>
  <c r="T85" i="12"/>
  <c r="O86" i="12"/>
  <c r="L25" i="12"/>
  <c r="S24" i="12"/>
  <c r="S86" i="12"/>
  <c r="N87" i="12"/>
  <c r="U84" i="12"/>
  <c r="P85" i="12"/>
  <c r="O25" i="12"/>
  <c r="T25" i="12" s="1"/>
  <c r="N26" i="12"/>
  <c r="M88" i="12"/>
  <c r="Q90" i="12"/>
  <c r="S85" i="8"/>
  <c r="U83" i="8"/>
  <c r="L25" i="8"/>
  <c r="S24" i="8"/>
  <c r="O24" i="8"/>
  <c r="T24" i="8" s="1"/>
  <c r="N25" i="8"/>
  <c r="T84" i="8"/>
  <c r="N25" i="7"/>
  <c r="O24" i="7"/>
  <c r="T85" i="7"/>
  <c r="P86" i="7"/>
  <c r="O87" i="7"/>
  <c r="S86" i="7"/>
  <c r="R87" i="7"/>
  <c r="N88" i="7"/>
  <c r="L25" i="7"/>
  <c r="R24" i="7"/>
  <c r="T85" i="5"/>
  <c r="Y86" i="5"/>
  <c r="S86" i="5"/>
  <c r="Z85" i="5"/>
  <c r="U84" i="5"/>
  <c r="L25" i="5"/>
  <c r="S24" i="5"/>
  <c r="O24" i="5"/>
  <c r="T23" i="5"/>
  <c r="N30" i="5"/>
  <c r="Z97" i="8" l="1"/>
  <c r="P98" i="8"/>
  <c r="O100" i="8"/>
  <c r="Y100" i="8" s="1"/>
  <c r="Y99" i="8"/>
  <c r="W89" i="5"/>
  <c r="AA92" i="5"/>
  <c r="N88" i="12"/>
  <c r="S87" i="12"/>
  <c r="N27" i="12"/>
  <c r="O26" i="12"/>
  <c r="T26" i="12" s="1"/>
  <c r="Q91" i="12"/>
  <c r="P86" i="12"/>
  <c r="U85" i="12"/>
  <c r="L26" i="12"/>
  <c r="S25" i="12"/>
  <c r="M89" i="12"/>
  <c r="T86" i="12"/>
  <c r="O87" i="12"/>
  <c r="O25" i="8"/>
  <c r="T25" i="8" s="1"/>
  <c r="N26" i="8"/>
  <c r="U84" i="8"/>
  <c r="S86" i="8"/>
  <c r="T85" i="8"/>
  <c r="L26" i="8"/>
  <c r="S25" i="8"/>
  <c r="T86" i="7"/>
  <c r="P87" i="7"/>
  <c r="N89" i="7"/>
  <c r="R88" i="7"/>
  <c r="S24" i="7"/>
  <c r="N26" i="7"/>
  <c r="O25" i="7"/>
  <c r="S25" i="7" s="1"/>
  <c r="R25" i="7"/>
  <c r="L26" i="7"/>
  <c r="O88" i="7"/>
  <c r="S87" i="7"/>
  <c r="Y87" i="5"/>
  <c r="T86" i="5"/>
  <c r="U85" i="5"/>
  <c r="Z86" i="5"/>
  <c r="X88" i="5"/>
  <c r="S87" i="5"/>
  <c r="O25" i="5"/>
  <c r="T24" i="5"/>
  <c r="L26" i="5"/>
  <c r="S25" i="5"/>
  <c r="N31" i="5"/>
  <c r="P99" i="8" l="1"/>
  <c r="Z98" i="8"/>
  <c r="W90" i="5"/>
  <c r="AA93" i="5"/>
  <c r="S26" i="12"/>
  <c r="L27" i="12"/>
  <c r="Q92" i="12"/>
  <c r="T87" i="12"/>
  <c r="O88" i="12"/>
  <c r="M90" i="12"/>
  <c r="U86" i="12"/>
  <c r="P87" i="12"/>
  <c r="O27" i="12"/>
  <c r="T27" i="12" s="1"/>
  <c r="N28" i="12"/>
  <c r="S88" i="12"/>
  <c r="N89" i="12"/>
  <c r="S26" i="8"/>
  <c r="L27" i="8"/>
  <c r="U85" i="8"/>
  <c r="T86" i="8"/>
  <c r="N27" i="8"/>
  <c r="O26" i="8"/>
  <c r="T26" i="8" s="1"/>
  <c r="S87" i="8"/>
  <c r="R89" i="7"/>
  <c r="N90" i="7"/>
  <c r="N27" i="7"/>
  <c r="O26" i="7"/>
  <c r="S26" i="7" s="1"/>
  <c r="P88" i="7"/>
  <c r="T87" i="7"/>
  <c r="S88" i="7"/>
  <c r="O89" i="7"/>
  <c r="R26" i="7"/>
  <c r="L27" i="7"/>
  <c r="X89" i="5"/>
  <c r="S88" i="5"/>
  <c r="Z87" i="5"/>
  <c r="U86" i="5"/>
  <c r="Y88" i="5"/>
  <c r="T87" i="5"/>
  <c r="L27" i="5"/>
  <c r="S26" i="5"/>
  <c r="O26" i="5"/>
  <c r="T25" i="5"/>
  <c r="N32" i="5"/>
  <c r="P100" i="8" l="1"/>
  <c r="Z100" i="8" s="1"/>
  <c r="Z99" i="8"/>
  <c r="W91" i="5"/>
  <c r="AA94" i="5"/>
  <c r="N90" i="12"/>
  <c r="S89" i="12"/>
  <c r="Q93" i="12"/>
  <c r="O28" i="12"/>
  <c r="T28" i="12" s="1"/>
  <c r="N29" i="12"/>
  <c r="M91" i="12"/>
  <c r="L28" i="12"/>
  <c r="S27" i="12"/>
  <c r="P88" i="12"/>
  <c r="U87" i="12"/>
  <c r="O89" i="12"/>
  <c r="T88" i="12"/>
  <c r="S88" i="8"/>
  <c r="U86" i="8"/>
  <c r="O27" i="8"/>
  <c r="T27" i="8" s="1"/>
  <c r="N28" i="8"/>
  <c r="T87" i="8"/>
  <c r="S27" i="8"/>
  <c r="L28" i="8"/>
  <c r="T88" i="7"/>
  <c r="P89" i="7"/>
  <c r="L28" i="7"/>
  <c r="R27" i="7"/>
  <c r="N28" i="7"/>
  <c r="O27" i="7"/>
  <c r="S27" i="7" s="1"/>
  <c r="O90" i="7"/>
  <c r="S89" i="7"/>
  <c r="N91" i="7"/>
  <c r="R90" i="7"/>
  <c r="Y89" i="5"/>
  <c r="T88" i="5"/>
  <c r="U87" i="5"/>
  <c r="Z88" i="5"/>
  <c r="X90" i="5"/>
  <c r="S89" i="5"/>
  <c r="L28" i="5"/>
  <c r="S27" i="5"/>
  <c r="O27" i="5"/>
  <c r="T26" i="5"/>
  <c r="N33" i="5"/>
  <c r="W92" i="5" l="1"/>
  <c r="AA95" i="5"/>
  <c r="U88" i="12"/>
  <c r="P89" i="12"/>
  <c r="M92" i="12"/>
  <c r="T89" i="12"/>
  <c r="O90" i="12"/>
  <c r="L29" i="12"/>
  <c r="S28" i="12"/>
  <c r="Q94" i="12"/>
  <c r="N30" i="12"/>
  <c r="O29" i="12"/>
  <c r="T29" i="12" s="1"/>
  <c r="S90" i="12"/>
  <c r="N91" i="12"/>
  <c r="O28" i="8"/>
  <c r="T28" i="8" s="1"/>
  <c r="N29" i="8"/>
  <c r="L29" i="8"/>
  <c r="S28" i="8"/>
  <c r="U87" i="8"/>
  <c r="T88" i="8"/>
  <c r="S89" i="8"/>
  <c r="N29" i="7"/>
  <c r="O28" i="7"/>
  <c r="S28" i="7" s="1"/>
  <c r="O91" i="7"/>
  <c r="S90" i="7"/>
  <c r="P90" i="7"/>
  <c r="T89" i="7"/>
  <c r="R91" i="7"/>
  <c r="N92" i="7"/>
  <c r="R28" i="7"/>
  <c r="L29" i="7"/>
  <c r="X91" i="5"/>
  <c r="S90" i="5"/>
  <c r="Z89" i="5"/>
  <c r="U88" i="5"/>
  <c r="Y90" i="5"/>
  <c r="T89" i="5"/>
  <c r="O28" i="5"/>
  <c r="T27" i="5"/>
  <c r="L29" i="5"/>
  <c r="S28" i="5"/>
  <c r="N34" i="5"/>
  <c r="W93" i="5" l="1"/>
  <c r="AA96" i="5"/>
  <c r="N92" i="12"/>
  <c r="S91" i="12"/>
  <c r="Q95" i="12"/>
  <c r="S29" i="12"/>
  <c r="L30" i="12"/>
  <c r="T90" i="12"/>
  <c r="O91" i="12"/>
  <c r="P90" i="12"/>
  <c r="U89" i="12"/>
  <c r="M93" i="12"/>
  <c r="O30" i="12"/>
  <c r="T30" i="12" s="1"/>
  <c r="N31" i="12"/>
  <c r="U88" i="8"/>
  <c r="S90" i="8"/>
  <c r="T89" i="8"/>
  <c r="O29" i="8"/>
  <c r="T29" i="8" s="1"/>
  <c r="N30" i="8"/>
  <c r="S29" i="8"/>
  <c r="L30" i="8"/>
  <c r="P91" i="7"/>
  <c r="T90" i="7"/>
  <c r="R29" i="7"/>
  <c r="L30" i="7"/>
  <c r="O92" i="7"/>
  <c r="S91" i="7"/>
  <c r="N93" i="7"/>
  <c r="R92" i="7"/>
  <c r="N30" i="7"/>
  <c r="O29" i="7"/>
  <c r="S29" i="7" s="1"/>
  <c r="Y91" i="5"/>
  <c r="T90" i="5"/>
  <c r="Z90" i="5"/>
  <c r="U89" i="5"/>
  <c r="S91" i="5"/>
  <c r="X92" i="5"/>
  <c r="L30" i="5"/>
  <c r="S29" i="5"/>
  <c r="O29" i="5"/>
  <c r="T28" i="5"/>
  <c r="N35" i="5"/>
  <c r="W94" i="5" l="1"/>
  <c r="AA97" i="5"/>
  <c r="U90" i="12"/>
  <c r="P91" i="12"/>
  <c r="T91" i="12"/>
  <c r="O92" i="12"/>
  <c r="M94" i="12"/>
  <c r="O31" i="12"/>
  <c r="T31" i="12" s="1"/>
  <c r="N32" i="12"/>
  <c r="Q96" i="12"/>
  <c r="L31" i="12"/>
  <c r="S30" i="12"/>
  <c r="S92" i="12"/>
  <c r="N93" i="12"/>
  <c r="L31" i="8"/>
  <c r="S30" i="8"/>
  <c r="T90" i="8"/>
  <c r="O30" i="8"/>
  <c r="T30" i="8" s="1"/>
  <c r="N31" i="8"/>
  <c r="U89" i="8"/>
  <c r="S91" i="8"/>
  <c r="O93" i="7"/>
  <c r="S92" i="7"/>
  <c r="L31" i="7"/>
  <c r="R30" i="7"/>
  <c r="N31" i="7"/>
  <c r="O30" i="7"/>
  <c r="S30" i="7" s="1"/>
  <c r="R93" i="7"/>
  <c r="N94" i="7"/>
  <c r="P92" i="7"/>
  <c r="T91" i="7"/>
  <c r="Y92" i="5"/>
  <c r="T91" i="5"/>
  <c r="X93" i="5"/>
  <c r="S92" i="5"/>
  <c r="Z91" i="5"/>
  <c r="U90" i="5"/>
  <c r="O30" i="5"/>
  <c r="T29" i="5"/>
  <c r="L31" i="5"/>
  <c r="S30" i="5"/>
  <c r="N36" i="5"/>
  <c r="W95" i="5" l="1"/>
  <c r="AA98" i="5"/>
  <c r="N94" i="12"/>
  <c r="S93" i="12"/>
  <c r="Q97" i="12"/>
  <c r="T92" i="12"/>
  <c r="O93" i="12"/>
  <c r="N33" i="12"/>
  <c r="O32" i="12"/>
  <c r="T32" i="12" s="1"/>
  <c r="P92" i="12"/>
  <c r="U91" i="12"/>
  <c r="L32" i="12"/>
  <c r="S31" i="12"/>
  <c r="M95" i="12"/>
  <c r="S92" i="8"/>
  <c r="O31" i="8"/>
  <c r="T31" i="8" s="1"/>
  <c r="N32" i="8"/>
  <c r="T91" i="8"/>
  <c r="U90" i="8"/>
  <c r="L32" i="8"/>
  <c r="S31" i="8"/>
  <c r="N32" i="7"/>
  <c r="O31" i="7"/>
  <c r="S31" i="7" s="1"/>
  <c r="N95" i="7"/>
  <c r="R94" i="7"/>
  <c r="T92" i="7"/>
  <c r="P93" i="7"/>
  <c r="L32" i="7"/>
  <c r="R31" i="7"/>
  <c r="O94" i="7"/>
  <c r="S93" i="7"/>
  <c r="S93" i="5"/>
  <c r="X94" i="5"/>
  <c r="Y93" i="5"/>
  <c r="T92" i="5"/>
  <c r="Z92" i="5"/>
  <c r="U91" i="5"/>
  <c r="L32" i="5"/>
  <c r="S31" i="5"/>
  <c r="O31" i="5"/>
  <c r="T30" i="5"/>
  <c r="N37" i="5"/>
  <c r="N39" i="5" s="1"/>
  <c r="W96" i="5" l="1"/>
  <c r="AA99" i="5"/>
  <c r="U92" i="12"/>
  <c r="P93" i="12"/>
  <c r="M96" i="12"/>
  <c r="O33" i="12"/>
  <c r="T33" i="12" s="1"/>
  <c r="N34" i="12"/>
  <c r="Q98" i="12"/>
  <c r="S32" i="12"/>
  <c r="L33" i="12"/>
  <c r="T93" i="12"/>
  <c r="O94" i="12"/>
  <c r="S94" i="12"/>
  <c r="N95" i="12"/>
  <c r="S32" i="8"/>
  <c r="L33" i="8"/>
  <c r="S93" i="8"/>
  <c r="T92" i="8"/>
  <c r="O32" i="8"/>
  <c r="T32" i="8" s="1"/>
  <c r="N33" i="8"/>
  <c r="U91" i="8"/>
  <c r="R95" i="7"/>
  <c r="N96" i="7"/>
  <c r="P94" i="7"/>
  <c r="T93" i="7"/>
  <c r="S94" i="7"/>
  <c r="O95" i="7"/>
  <c r="R32" i="7"/>
  <c r="L33" i="7"/>
  <c r="N33" i="7"/>
  <c r="O32" i="7"/>
  <c r="S32" i="7" s="1"/>
  <c r="Y94" i="5"/>
  <c r="T93" i="5"/>
  <c r="X95" i="5"/>
  <c r="S94" i="5"/>
  <c r="U92" i="5"/>
  <c r="Z93" i="5"/>
  <c r="O32" i="5"/>
  <c r="T31" i="5"/>
  <c r="L33" i="5"/>
  <c r="S32" i="5"/>
  <c r="W97" i="5" l="1"/>
  <c r="AA100" i="5"/>
  <c r="Q101" i="5"/>
  <c r="Q104" i="5" s="1"/>
  <c r="N96" i="12"/>
  <c r="S95" i="12"/>
  <c r="L34" i="12"/>
  <c r="S33" i="12"/>
  <c r="Q99" i="12"/>
  <c r="T94" i="12"/>
  <c r="O95" i="12"/>
  <c r="P94" i="12"/>
  <c r="U93" i="12"/>
  <c r="M97" i="12"/>
  <c r="O34" i="12"/>
  <c r="T34" i="12" s="1"/>
  <c r="N35" i="12"/>
  <c r="S94" i="8"/>
  <c r="L34" i="8"/>
  <c r="S33" i="8"/>
  <c r="T93" i="8"/>
  <c r="U92" i="8"/>
  <c r="O33" i="8"/>
  <c r="T33" i="8" s="1"/>
  <c r="N34" i="8"/>
  <c r="S95" i="7"/>
  <c r="O96" i="7"/>
  <c r="O33" i="7"/>
  <c r="S33" i="7" s="1"/>
  <c r="N34" i="7"/>
  <c r="N97" i="7"/>
  <c r="R96" i="7"/>
  <c r="T94" i="7"/>
  <c r="P95" i="7"/>
  <c r="L34" i="7"/>
  <c r="R33" i="7"/>
  <c r="Z94" i="5"/>
  <c r="U93" i="5"/>
  <c r="X96" i="5"/>
  <c r="S95" i="5"/>
  <c r="Y95" i="5"/>
  <c r="T94" i="5"/>
  <c r="L34" i="5"/>
  <c r="S33" i="5"/>
  <c r="O33" i="5"/>
  <c r="T32" i="5"/>
  <c r="W98" i="5" l="1"/>
  <c r="M98" i="12"/>
  <c r="Q100" i="12"/>
  <c r="N36" i="12"/>
  <c r="O35" i="12"/>
  <c r="T35" i="12" s="1"/>
  <c r="U94" i="12"/>
  <c r="P95" i="12"/>
  <c r="L35" i="12"/>
  <c r="S34" i="12"/>
  <c r="T95" i="12"/>
  <c r="O96" i="12"/>
  <c r="S96" i="12"/>
  <c r="N97" i="12"/>
  <c r="U93" i="8"/>
  <c r="T94" i="8"/>
  <c r="S95" i="8"/>
  <c r="O34" i="8"/>
  <c r="T34" i="8" s="1"/>
  <c r="N35" i="8"/>
  <c r="L35" i="8"/>
  <c r="S34" i="8"/>
  <c r="N35" i="7"/>
  <c r="O34" i="7"/>
  <c r="S34" i="7" s="1"/>
  <c r="L35" i="7"/>
  <c r="R34" i="7"/>
  <c r="P96" i="7"/>
  <c r="T95" i="7"/>
  <c r="R97" i="7"/>
  <c r="N98" i="7"/>
  <c r="O97" i="7"/>
  <c r="S96" i="7"/>
  <c r="Y96" i="5"/>
  <c r="T95" i="5"/>
  <c r="X97" i="5"/>
  <c r="S96" i="5"/>
  <c r="Z95" i="5"/>
  <c r="U94" i="5"/>
  <c r="O34" i="5"/>
  <c r="T33" i="5"/>
  <c r="L35" i="5"/>
  <c r="S34" i="5"/>
  <c r="W99" i="5" l="1"/>
  <c r="O36" i="12"/>
  <c r="T36" i="12" s="1"/>
  <c r="N37" i="12"/>
  <c r="Q101" i="12"/>
  <c r="Q104" i="12" s="1"/>
  <c r="T96" i="12"/>
  <c r="O97" i="12"/>
  <c r="P96" i="12"/>
  <c r="U95" i="12"/>
  <c r="N98" i="12"/>
  <c r="S97" i="12"/>
  <c r="S35" i="12"/>
  <c r="L36" i="12"/>
  <c r="M99" i="12"/>
  <c r="S96" i="8"/>
  <c r="L36" i="8"/>
  <c r="S35" i="8"/>
  <c r="T95" i="8"/>
  <c r="O35" i="8"/>
  <c r="T35" i="8" s="1"/>
  <c r="N36" i="8"/>
  <c r="U94" i="8"/>
  <c r="T96" i="7"/>
  <c r="P97" i="7"/>
  <c r="S97" i="7"/>
  <c r="O98" i="7"/>
  <c r="R35" i="7"/>
  <c r="L36" i="7"/>
  <c r="N99" i="7"/>
  <c r="R98" i="7"/>
  <c r="N36" i="7"/>
  <c r="O35" i="7"/>
  <c r="S35" i="7" s="1"/>
  <c r="X98" i="5"/>
  <c r="S97" i="5"/>
  <c r="Z96" i="5"/>
  <c r="U95" i="5"/>
  <c r="Y97" i="5"/>
  <c r="T96" i="5"/>
  <c r="O35" i="5"/>
  <c r="T34" i="5"/>
  <c r="L36" i="5"/>
  <c r="S35" i="5"/>
  <c r="W100" i="5" l="1"/>
  <c r="M101" i="5"/>
  <c r="M104" i="5" s="1"/>
  <c r="Q105" i="5" s="1"/>
  <c r="T97" i="12"/>
  <c r="O98" i="12"/>
  <c r="S98" i="12"/>
  <c r="N99" i="12"/>
  <c r="L37" i="12"/>
  <c r="S36" i="12"/>
  <c r="U96" i="12"/>
  <c r="P97" i="12"/>
  <c r="O37" i="12"/>
  <c r="N39" i="12"/>
  <c r="M100" i="12"/>
  <c r="T96" i="8"/>
  <c r="S36" i="8"/>
  <c r="L37" i="8"/>
  <c r="U95" i="8"/>
  <c r="O36" i="8"/>
  <c r="T36" i="8" s="1"/>
  <c r="N37" i="8"/>
  <c r="S97" i="8"/>
  <c r="L37" i="7"/>
  <c r="R36" i="7"/>
  <c r="O99" i="7"/>
  <c r="S98" i="7"/>
  <c r="N37" i="7"/>
  <c r="O36" i="7"/>
  <c r="S36" i="7" s="1"/>
  <c r="P98" i="7"/>
  <c r="T97" i="7"/>
  <c r="R99" i="7"/>
  <c r="N100" i="7"/>
  <c r="T97" i="5"/>
  <c r="Y98" i="5"/>
  <c r="X99" i="5"/>
  <c r="S98" i="5"/>
  <c r="Z97" i="5"/>
  <c r="U96" i="5"/>
  <c r="O36" i="5"/>
  <c r="T35" i="5"/>
  <c r="L37" i="5"/>
  <c r="S36" i="5"/>
  <c r="N100" i="12" l="1"/>
  <c r="S99" i="12"/>
  <c r="P98" i="12"/>
  <c r="U97" i="12"/>
  <c r="M101" i="12"/>
  <c r="M104" i="12" s="1"/>
  <c r="Q105" i="12" s="1"/>
  <c r="T98" i="12"/>
  <c r="O99" i="12"/>
  <c r="S37" i="12"/>
  <c r="L39" i="12"/>
  <c r="T37" i="12"/>
  <c r="O39" i="12"/>
  <c r="U96" i="8"/>
  <c r="S98" i="8"/>
  <c r="O37" i="8"/>
  <c r="N39" i="8"/>
  <c r="S37" i="8"/>
  <c r="L39" i="8"/>
  <c r="T97" i="8"/>
  <c r="O37" i="7"/>
  <c r="N39" i="7"/>
  <c r="R100" i="7"/>
  <c r="N101" i="7"/>
  <c r="N104" i="7" s="1"/>
  <c r="N105" i="7" s="1"/>
  <c r="O100" i="7"/>
  <c r="S99" i="7"/>
  <c r="T98" i="7"/>
  <c r="P99" i="7"/>
  <c r="R37" i="7"/>
  <c r="L39" i="7"/>
  <c r="Z98" i="5"/>
  <c r="U97" i="5"/>
  <c r="S99" i="5"/>
  <c r="X100" i="5"/>
  <c r="T98" i="5"/>
  <c r="O37" i="5"/>
  <c r="T36" i="5"/>
  <c r="S37" i="5"/>
  <c r="L39" i="5"/>
  <c r="Y99" i="5" l="1"/>
  <c r="Y100" i="5"/>
  <c r="U98" i="12"/>
  <c r="P99" i="12"/>
  <c r="O100" i="12"/>
  <c r="T99" i="12"/>
  <c r="S100" i="12"/>
  <c r="N101" i="12"/>
  <c r="N104" i="12" s="1"/>
  <c r="N105" i="12" s="1"/>
  <c r="T37" i="8"/>
  <c r="O39" i="8"/>
  <c r="T98" i="8"/>
  <c r="S99" i="8"/>
  <c r="U97" i="8"/>
  <c r="S100" i="7"/>
  <c r="O101" i="7"/>
  <c r="O104" i="7" s="1"/>
  <c r="O105" i="7" s="1"/>
  <c r="T99" i="7"/>
  <c r="P100" i="7"/>
  <c r="S37" i="7"/>
  <c r="O39" i="7"/>
  <c r="S100" i="5"/>
  <c r="N101" i="5"/>
  <c r="N104" i="5" s="1"/>
  <c r="N105" i="5" s="1"/>
  <c r="T99" i="5"/>
  <c r="Z99" i="5"/>
  <c r="U98" i="5"/>
  <c r="T37" i="5"/>
  <c r="O39" i="5"/>
  <c r="T100" i="12" l="1"/>
  <c r="O101" i="12"/>
  <c r="O104" i="12" s="1"/>
  <c r="O105" i="12" s="1"/>
  <c r="P100" i="12"/>
  <c r="U99" i="12"/>
  <c r="S100" i="8"/>
  <c r="N101" i="8"/>
  <c r="N104" i="8" s="1"/>
  <c r="N105" i="8" s="1"/>
  <c r="T99" i="8"/>
  <c r="U98" i="8"/>
  <c r="T100" i="7"/>
  <c r="P101" i="7"/>
  <c r="P104" i="7" s="1"/>
  <c r="P105" i="7" s="1"/>
  <c r="T100" i="5"/>
  <c r="O101" i="5"/>
  <c r="O104" i="5" s="1"/>
  <c r="O105" i="5" s="1"/>
  <c r="U99" i="5"/>
  <c r="Z100" i="5"/>
  <c r="U100" i="12" l="1"/>
  <c r="P101" i="12"/>
  <c r="P104" i="12" s="1"/>
  <c r="P105" i="12" s="1"/>
  <c r="U99" i="8"/>
  <c r="T100" i="8"/>
  <c r="O101" i="8"/>
  <c r="O104" i="8" s="1"/>
  <c r="O105" i="8" s="1"/>
  <c r="U100" i="5"/>
  <c r="P101" i="5"/>
  <c r="P104" i="5" s="1"/>
  <c r="P105" i="5" s="1"/>
  <c r="U100" i="8" l="1"/>
  <c r="P101" i="8"/>
  <c r="P104" i="8" s="1"/>
  <c r="P105" i="8" s="1"/>
</calcChain>
</file>

<file path=xl/sharedStrings.xml><?xml version="1.0" encoding="utf-8"?>
<sst xmlns="http://schemas.openxmlformats.org/spreadsheetml/2006/main" count="932" uniqueCount="94">
  <si>
    <t xml:space="preserve">Prodotto interno lordo e principali componenti  </t>
  </si>
  <si>
    <t xml:space="preserve">Frequenza: Annuale  </t>
  </si>
  <si>
    <t xml:space="preserve">Territorio: Italia  </t>
  </si>
  <si>
    <t xml:space="preserve">Correzione: Dati grezzi  </t>
  </si>
  <si>
    <t xml:space="preserve">Edizione: Mar-2024  </t>
  </si>
  <si>
    <t xml:space="preserve">  </t>
  </si>
  <si>
    <t xml:space="preserve">Tempo  </t>
  </si>
  <si>
    <t xml:space="preserve">1995  </t>
  </si>
  <si>
    <t xml:space="preserve">1996  </t>
  </si>
  <si>
    <t xml:space="preserve">1997  </t>
  </si>
  <si>
    <t xml:space="preserve">1998  </t>
  </si>
  <si>
    <t xml:space="preserve">1999  </t>
  </si>
  <si>
    <t xml:space="preserve">2000  </t>
  </si>
  <si>
    <t xml:space="preserve">2001  </t>
  </si>
  <si>
    <t xml:space="preserve">2002  </t>
  </si>
  <si>
    <t xml:space="preserve">2003  </t>
  </si>
  <si>
    <t xml:space="preserve">2004  </t>
  </si>
  <si>
    <t xml:space="preserve">2005  </t>
  </si>
  <si>
    <t xml:space="preserve">2006  </t>
  </si>
  <si>
    <t xml:space="preserve">2007  </t>
  </si>
  <si>
    <t xml:space="preserve">2008  </t>
  </si>
  <si>
    <t xml:space="preserve">2009  </t>
  </si>
  <si>
    <t xml:space="preserve">2010  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</si>
  <si>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</si>
  <si>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</si>
  <si>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</si>
  <si>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</si>
  <si>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</si>
  <si>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</si>
  <si>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</si>
  <si>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</si>
  <si>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</si>
  <si>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</si>
  <si>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</si>
  <si>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</si>
  <si>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</si>
  <si>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Aggregato  </t>
  </si>
  <si>
    <t xml:space="preserve">Valutazione  </t>
  </si>
  <si>
    <t xml:space="preserve">Prodotto interno lordo ai prezzi di mercato  </t>
  </si>
  <si>
    <t xml:space="preserve">Valori concatenati con anno di riferimento 2015  </t>
  </si>
  <si>
    <t xml:space="preserve">Prezzi correnti  </t>
  </si>
  <si>
    <t>FOI</t>
  </si>
  <si>
    <t>var% NIC</t>
  </si>
  <si>
    <t>FOI s.t.</t>
  </si>
  <si>
    <t>Deflatore del PIL</t>
  </si>
  <si>
    <t>NIC</t>
  </si>
  <si>
    <t>FOI senza tabacchi</t>
  </si>
  <si>
    <t>Var 1995-2023</t>
  </si>
  <si>
    <t>Media 1995-2023</t>
  </si>
  <si>
    <t>Media 2016-2023</t>
  </si>
  <si>
    <t>Var 2016-2023</t>
  </si>
  <si>
    <t>Variazione annua (%)</t>
  </si>
  <si>
    <r>
      <t>Coefficiente di variazione (</t>
    </r>
    <r>
      <rPr>
        <b/>
        <sz val="11"/>
        <color indexed="8"/>
        <rFont val="Aptos Narrow"/>
        <family val="2"/>
      </rPr>
      <t>σ</t>
    </r>
    <r>
      <rPr>
        <b/>
        <sz val="11"/>
        <color indexed="8"/>
        <rFont val="Calibri Light"/>
        <family val="2"/>
      </rPr>
      <t>/</t>
    </r>
    <r>
      <rPr>
        <b/>
        <sz val="11"/>
        <color indexed="8"/>
        <rFont val="Aptos Narrow"/>
        <family val="2"/>
      </rPr>
      <t>µ</t>
    </r>
    <r>
      <rPr>
        <b/>
        <sz val="11"/>
        <color indexed="8"/>
        <rFont val="Calibri Light"/>
        <family val="2"/>
      </rPr>
      <t>)</t>
    </r>
  </si>
  <si>
    <t>FOI ma</t>
  </si>
  <si>
    <r>
      <t xml:space="preserve">FOI </t>
    </r>
    <r>
      <rPr>
        <i/>
        <sz val="11"/>
        <color rgb="FF000000"/>
        <rFont val="Aptos Narrow"/>
        <family val="2"/>
        <scheme val="minor"/>
      </rPr>
      <t>moving-avergae</t>
    </r>
  </si>
  <si>
    <t>r</t>
  </si>
  <si>
    <t>ϖ</t>
  </si>
  <si>
    <t xml:space="preserve">M = </t>
  </si>
  <si>
    <t>deflatore</t>
  </si>
  <si>
    <t xml:space="preserve">Montante nozionale = </t>
  </si>
  <si>
    <t>Ỷ</t>
  </si>
  <si>
    <t>defl Y</t>
  </si>
  <si>
    <t>t</t>
  </si>
  <si>
    <t>anno</t>
  </si>
  <si>
    <t>Decorrenza della pensione contributiva =</t>
  </si>
  <si>
    <t xml:space="preserve">Vita attesa alla decorrenza = </t>
  </si>
  <si>
    <t>Pensione  
in termini reali</t>
  </si>
  <si>
    <r>
      <rPr>
        <b/>
        <sz val="11"/>
        <color rgb="FF000000"/>
        <rFont val="Calibri Light"/>
        <family val="2"/>
      </rPr>
      <t>I Ipotesi:</t>
    </r>
    <r>
      <rPr>
        <sz val="11"/>
        <color indexed="8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Pensione indicizzata a </t>
    </r>
    <r>
      <rPr>
        <b/>
        <sz val="10"/>
        <color rgb="FF000000"/>
        <rFont val="Calibri Light"/>
        <family val="2"/>
      </rPr>
      <t>defl Y</t>
    </r>
  </si>
  <si>
    <r>
      <rPr>
        <b/>
        <i/>
        <sz val="11"/>
        <color rgb="FF000000"/>
        <rFont val="Calibri Light"/>
        <family val="2"/>
      </rPr>
      <t>Benchmark</t>
    </r>
    <r>
      <rPr>
        <b/>
        <sz val="11"/>
        <color rgb="FF000000"/>
        <rFont val="Calibri Light"/>
        <family val="2"/>
      </rPr>
      <t>:</t>
    </r>
    <r>
      <rPr>
        <sz val="11"/>
        <color rgb="FF000000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Pensione indicizzata al </t>
    </r>
    <r>
      <rPr>
        <b/>
        <sz val="10"/>
        <color rgb="FF000000"/>
        <rFont val="Calibri Light"/>
        <family val="2"/>
      </rPr>
      <t>FOI</t>
    </r>
  </si>
  <si>
    <r>
      <t xml:space="preserve">I Ipotesi </t>
    </r>
    <r>
      <rPr>
        <b/>
        <i/>
        <sz val="11"/>
        <color rgb="FF000000"/>
        <rFont val="Calibri Light"/>
        <family val="2"/>
      </rPr>
      <t>vs.</t>
    </r>
    <r>
      <rPr>
        <b/>
        <sz val="11"/>
        <color rgb="FF000000"/>
        <rFont val="Calibri Light"/>
        <family val="2"/>
      </rPr>
      <t xml:space="preserve"> </t>
    </r>
    <r>
      <rPr>
        <b/>
        <i/>
        <sz val="11"/>
        <color rgb="FF000000"/>
        <rFont val="Calibri Light"/>
        <family val="2"/>
      </rPr>
      <t>Benchmark</t>
    </r>
  </si>
  <si>
    <r>
      <t xml:space="preserve">II Ipotesi </t>
    </r>
    <r>
      <rPr>
        <b/>
        <i/>
        <sz val="11"/>
        <color rgb="FF000000"/>
        <rFont val="Calibri Light"/>
        <family val="2"/>
      </rPr>
      <t>vs.</t>
    </r>
    <r>
      <rPr>
        <b/>
        <sz val="11"/>
        <color rgb="FF000000"/>
        <rFont val="Calibri Light"/>
        <family val="2"/>
      </rPr>
      <t xml:space="preserve"> </t>
    </r>
    <r>
      <rPr>
        <b/>
        <i/>
        <sz val="11"/>
        <color rgb="FF000000"/>
        <rFont val="Calibri Light"/>
        <family val="2"/>
      </rPr>
      <t>Benchmark</t>
    </r>
  </si>
  <si>
    <r>
      <t xml:space="preserve">III Ipotesi </t>
    </r>
    <r>
      <rPr>
        <b/>
        <i/>
        <sz val="11"/>
        <color rgb="FF000000"/>
        <rFont val="Calibri Light"/>
        <family val="2"/>
      </rPr>
      <t>vs.</t>
    </r>
    <r>
      <rPr>
        <b/>
        <sz val="11"/>
        <color rgb="FF000000"/>
        <rFont val="Calibri Light"/>
        <family val="2"/>
      </rPr>
      <t xml:space="preserve"> </t>
    </r>
    <r>
      <rPr>
        <b/>
        <i/>
        <sz val="11"/>
        <color rgb="FF000000"/>
        <rFont val="Calibri Light"/>
        <family val="2"/>
      </rPr>
      <t>Benchmark</t>
    </r>
  </si>
  <si>
    <t>TIR</t>
  </si>
  <si>
    <t>M</t>
  </si>
  <si>
    <t xml:space="preserve">Montante di capitale unitario </t>
  </si>
  <si>
    <r>
      <rPr>
        <b/>
        <sz val="11"/>
        <color rgb="FF000000"/>
        <rFont val="Calibri Light"/>
        <family val="2"/>
      </rPr>
      <t>II Ipotesi:</t>
    </r>
    <r>
      <rPr>
        <sz val="11"/>
        <color indexed="8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Pensione indicizzata al </t>
    </r>
    <r>
      <rPr>
        <b/>
        <sz val="10"/>
        <color rgb="FF000000"/>
        <rFont val="Calibri Light"/>
        <family val="2"/>
      </rPr>
      <t>FOI</t>
    </r>
    <r>
      <rPr>
        <sz val="10"/>
        <color rgb="FF000000"/>
        <rFont val="Calibri Light"/>
        <family val="2"/>
      </rPr>
      <t xml:space="preserve"> con recupero di </t>
    </r>
    <r>
      <rPr>
        <b/>
        <sz val="11"/>
        <color rgb="FF000000"/>
        <rFont val="Calibri Light"/>
        <family val="2"/>
      </rPr>
      <t>ΔỶ</t>
    </r>
  </si>
  <si>
    <r>
      <rPr>
        <b/>
        <sz val="11"/>
        <color rgb="FF000000"/>
        <rFont val="Calibri Light"/>
        <family val="2"/>
      </rPr>
      <t>II Ipotesi:</t>
    </r>
    <r>
      <rPr>
        <sz val="11"/>
        <color indexed="8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Pensione indicizzata a </t>
    </r>
    <r>
      <rPr>
        <b/>
        <sz val="10"/>
        <color rgb="FF000000"/>
        <rFont val="Calibri Light"/>
        <family val="2"/>
      </rPr>
      <t>defl Y</t>
    </r>
    <r>
      <rPr>
        <sz val="10"/>
        <color rgb="FF000000"/>
        <rFont val="Calibri Light"/>
        <family val="2"/>
      </rPr>
      <t xml:space="preserve"> con recupero di </t>
    </r>
    <r>
      <rPr>
        <b/>
        <sz val="11"/>
        <color rgb="FF000000"/>
        <rFont val="Calibri Light"/>
        <family val="2"/>
      </rPr>
      <t>ΔỶ</t>
    </r>
  </si>
  <si>
    <r>
      <rPr>
        <b/>
        <sz val="11"/>
        <color rgb="FF000000"/>
        <rFont val="Calibri Light"/>
        <family val="2"/>
      </rPr>
      <t xml:space="preserve">Fattore di sconto </t>
    </r>
    <r>
      <rPr>
        <sz val="11"/>
        <color indexed="8"/>
        <rFont val="Calibri Light"/>
        <family val="2"/>
      </rPr>
      <t xml:space="preserve">
</t>
    </r>
    <r>
      <rPr>
        <b/>
        <i/>
        <sz val="8"/>
        <color theme="3" tint="0.499984740745262"/>
        <rFont val="Calibri Light"/>
        <family val="2"/>
      </rPr>
      <t>[1/(1+1,5%)^(t-1)]</t>
    </r>
  </si>
  <si>
    <t>somma =</t>
  </si>
  <si>
    <t xml:space="preserve"> </t>
  </si>
  <si>
    <r>
      <rPr>
        <b/>
        <sz val="11"/>
        <color rgb="FF000000"/>
        <rFont val="Calibri Light"/>
        <family val="2"/>
      </rPr>
      <t xml:space="preserve">Fattore di sconto </t>
    </r>
    <r>
      <rPr>
        <sz val="11"/>
        <color indexed="8"/>
        <rFont val="Calibri Light"/>
        <family val="2"/>
      </rPr>
      <t xml:space="preserve">
</t>
    </r>
    <r>
      <rPr>
        <b/>
        <i/>
        <sz val="8"/>
        <color theme="3" tint="0.499984740745262"/>
        <rFont val="Calibri Light"/>
        <family val="2"/>
      </rPr>
      <t>[1/</t>
    </r>
    <r>
      <rPr>
        <b/>
        <sz val="8"/>
        <color theme="3" tint="0.499984740745262"/>
        <rFont val="Calibri"/>
        <family val="2"/>
      </rPr>
      <t>∏</t>
    </r>
    <r>
      <rPr>
        <b/>
        <i/>
        <sz val="8"/>
        <color theme="3" tint="0.499984740745262"/>
        <rFont val="Calibri Light"/>
        <family val="2"/>
      </rPr>
      <t>(1+Ỷ)]</t>
    </r>
  </si>
  <si>
    <r>
      <rPr>
        <b/>
        <i/>
        <sz val="11"/>
        <color theme="3" tint="0.499984740745262"/>
        <rFont val="Calibri Light"/>
        <family val="2"/>
      </rPr>
      <t>Benchmark</t>
    </r>
    <r>
      <rPr>
        <b/>
        <sz val="11"/>
        <color theme="3" tint="0.499984740745262"/>
        <rFont val="Calibri Light"/>
        <family val="2"/>
      </rPr>
      <t>:</t>
    </r>
    <r>
      <rPr>
        <sz val="11"/>
        <color rgb="FF000000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Pensione indicizzata al </t>
    </r>
    <r>
      <rPr>
        <b/>
        <sz val="9"/>
        <color rgb="FF000000"/>
        <rFont val="Calibri Light"/>
        <family val="2"/>
      </rPr>
      <t>FOI</t>
    </r>
  </si>
  <si>
    <r>
      <rPr>
        <b/>
        <sz val="11"/>
        <color theme="3" tint="0.499984740745262"/>
        <rFont val="Calibri Light"/>
        <family val="2"/>
      </rPr>
      <t>I Ipotesi:</t>
    </r>
    <r>
      <rPr>
        <sz val="11"/>
        <color indexed="8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Pensione indicizzata a </t>
    </r>
    <r>
      <rPr>
        <b/>
        <sz val="9"/>
        <color rgb="FF000000"/>
        <rFont val="Calibri Light"/>
        <family val="2"/>
      </rPr>
      <t>defl Y</t>
    </r>
  </si>
  <si>
    <r>
      <rPr>
        <b/>
        <sz val="11"/>
        <color theme="3" tint="0.499984740745262"/>
        <rFont val="Calibri Light"/>
        <family val="2"/>
      </rPr>
      <t>II Ipotesi:</t>
    </r>
    <r>
      <rPr>
        <sz val="11"/>
        <color indexed="8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Pensione indicizzata al </t>
    </r>
    <r>
      <rPr>
        <b/>
        <sz val="9"/>
        <color rgb="FF000000"/>
        <rFont val="Calibri Light"/>
        <family val="2"/>
      </rPr>
      <t>FOI</t>
    </r>
    <r>
      <rPr>
        <sz val="9"/>
        <color rgb="FF000000"/>
        <rFont val="Calibri Light"/>
        <family val="2"/>
      </rPr>
      <t xml:space="preserve"> con recupero anno per anno di </t>
    </r>
    <r>
      <rPr>
        <b/>
        <sz val="9"/>
        <color rgb="FF000000"/>
        <rFont val="Calibri Light"/>
        <family val="2"/>
      </rPr>
      <t>ΔỶ</t>
    </r>
  </si>
  <si>
    <r>
      <rPr>
        <b/>
        <sz val="11"/>
        <color theme="3" tint="0.499984740745262"/>
        <rFont val="Calibri Light"/>
        <family val="2"/>
      </rPr>
      <t>II Ipotesi:</t>
    </r>
    <r>
      <rPr>
        <sz val="11"/>
        <color indexed="8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Pensione indicizzata a </t>
    </r>
    <r>
      <rPr>
        <b/>
        <sz val="9"/>
        <color rgb="FF000000"/>
        <rFont val="Calibri Light"/>
        <family val="2"/>
      </rPr>
      <t>defl Y</t>
    </r>
    <r>
      <rPr>
        <sz val="9"/>
        <color rgb="FF000000"/>
        <rFont val="Calibri Light"/>
        <family val="2"/>
      </rPr>
      <t xml:space="preserve"> con recupero di </t>
    </r>
    <r>
      <rPr>
        <b/>
        <sz val="9"/>
        <color rgb="FF000000"/>
        <rFont val="Calibri Light"/>
        <family val="2"/>
      </rPr>
      <t>ΔỶ</t>
    </r>
  </si>
  <si>
    <r>
      <rPr>
        <b/>
        <i/>
        <sz val="11"/>
        <color theme="3" tint="0.499984740745262"/>
        <rFont val="Calibri Light"/>
        <family val="2"/>
      </rPr>
      <t>variante Benchmark</t>
    </r>
    <r>
      <rPr>
        <b/>
        <sz val="11"/>
        <color theme="3" tint="0.499984740745262"/>
        <rFont val="Calibri Light"/>
        <family val="2"/>
      </rPr>
      <t>:</t>
    </r>
    <r>
      <rPr>
        <sz val="11"/>
        <color rgb="FF000000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Pensione calcolata in </t>
    </r>
    <r>
      <rPr>
        <i/>
        <sz val="9"/>
        <color rgb="FF000000"/>
        <rFont val="Calibri Light"/>
        <family val="2"/>
      </rPr>
      <t>perfect foresight</t>
    </r>
    <r>
      <rPr>
        <sz val="9"/>
        <color rgb="FF000000"/>
        <rFont val="Calibri Light"/>
        <family val="2"/>
      </rPr>
      <t xml:space="preserve"> e indicizzata al </t>
    </r>
    <r>
      <rPr>
        <b/>
        <sz val="9"/>
        <color rgb="FF000000"/>
        <rFont val="Calibri Light"/>
        <family val="2"/>
      </rPr>
      <t>FOI</t>
    </r>
  </si>
  <si>
    <t>Benchmark</t>
  </si>
  <si>
    <t>I Ipotesi</t>
  </si>
  <si>
    <t>II Ipotesi</t>
  </si>
  <si>
    <t>III Ipotesi</t>
  </si>
  <si>
    <r>
      <t xml:space="preserve">diff. % </t>
    </r>
    <r>
      <rPr>
        <i/>
        <sz val="11"/>
        <color rgb="FF000000"/>
        <rFont val="Calibri Light"/>
        <family val="2"/>
      </rPr>
      <t>vs. Benchmark</t>
    </r>
  </si>
  <si>
    <r>
      <t xml:space="preserve">variante </t>
    </r>
    <r>
      <rPr>
        <i/>
        <sz val="11"/>
        <color rgb="FF000000"/>
        <rFont val="Calibri Light"/>
        <family val="2"/>
      </rPr>
      <t>Benchmark</t>
    </r>
  </si>
  <si>
    <t>Montante di capitale unitario dopo venti anni</t>
  </si>
  <si>
    <r>
      <t>diff. II Ipotesi</t>
    </r>
    <r>
      <rPr>
        <i/>
        <sz val="11"/>
        <color rgb="FF000000"/>
        <rFont val="Calibri Light"/>
        <family val="2"/>
      </rPr>
      <t xml:space="preserve"> vs. </t>
    </r>
    <r>
      <rPr>
        <sz val="11"/>
        <color indexed="8"/>
        <rFont val="Calibri Light"/>
        <family val="2"/>
      </rPr>
      <t xml:space="preserve">variante </t>
    </r>
    <r>
      <rPr>
        <i/>
        <sz val="11"/>
        <color rgb="FF000000"/>
        <rFont val="Calibri Light"/>
        <family val="2"/>
      </rPr>
      <t>Benchmark</t>
    </r>
    <r>
      <rPr>
        <sz val="11"/>
        <color indexed="8"/>
        <rFont val="Calibri Light"/>
        <family val="2"/>
      </rPr>
      <t xml:space="preserve"> (dx)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</si>
</sst>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00000%"/>
    <numFmt numFmtId="167" formatCode="0.0"/>
  </numFmts>
  <fonts count="25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Aptos Narrow"/>
      <family val="2"/>
      <scheme val="minor"/>
    </font>
    <font>
      <sz val="7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 Light"/>
      <family val="2"/>
    </font>
    <font>
      <b/>
      <sz val="11"/>
      <color indexed="8"/>
      <name val="Aptos Narrow"/>
      <family val="2"/>
    </font>
    <font>
      <i/>
      <sz val="11"/>
      <color rgb="FF000000"/>
      <name val="Aptos Narrow"/>
      <family val="2"/>
      <scheme val="minor"/>
    </font>
    <font>
      <sz val="11"/>
      <color indexed="8"/>
      <name val="Aptos Narrow"/>
      <family val="2"/>
    </font>
    <font>
      <b/>
      <sz val="8"/>
      <color indexed="8"/>
      <name val="Calibri Light"/>
      <family val="2"/>
    </font>
    <font>
      <b/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sz val="11"/>
      <color rgb="FF000000"/>
      <name val="Calibri Light"/>
      <family val="2"/>
    </font>
    <font>
      <b/>
      <i/>
      <sz val="11"/>
      <color rgb="FF000000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1"/>
      <color rgb="FFC00000"/>
      <name val="Calibri Light"/>
      <family val="2"/>
    </font>
    <font>
      <b/>
      <sz val="11"/>
      <color theme="3" tint="0.499984740745262"/>
      <name val="Calibri Light"/>
      <family val="2"/>
    </font>
    <font>
      <i/>
      <sz val="9"/>
      <color rgb="FF000000"/>
      <name val="Calibri Light"/>
      <family val="2"/>
    </font>
    <font>
      <b/>
      <i/>
      <sz val="8"/>
      <color theme="3" tint="0.499984740745262"/>
      <name val="Calibri Light"/>
      <family val="2"/>
    </font>
    <font>
      <sz val="9"/>
      <color indexed="8"/>
      <name val="Calibri Light"/>
      <family val="2"/>
    </font>
    <font>
      <b/>
      <sz val="8"/>
      <color theme="3" tint="0.499984740745262"/>
      <name val="Calibri"/>
      <family val="2"/>
    </font>
    <font>
      <b/>
      <sz val="9"/>
      <color rgb="FF000000"/>
      <name val="Calibri Light"/>
      <family val="2"/>
    </font>
    <font>
      <b/>
      <i/>
      <sz val="11"/>
      <color theme="3" tint="0.49998474074526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0" fontId="0" fillId="0" borderId="0" xfId="1" applyNumberFormat="1" applyFont="1"/>
    <xf numFmtId="164" fontId="3" fillId="0" borderId="0" xfId="0" applyNumberFormat="1" applyFont="1"/>
    <xf numFmtId="0" fontId="0" fillId="2" borderId="1" xfId="0" applyFill="1" applyBorder="1" applyAlignment="1">
      <alignment horizontal="center" vertical="center" wrapText="1"/>
    </xf>
    <xf numFmtId="10" fontId="0" fillId="0" borderId="0" xfId="0" applyNumberFormat="1"/>
    <xf numFmtId="0" fontId="4" fillId="4" borderId="0" xfId="0" applyFont="1" applyFill="1"/>
    <xf numFmtId="0" fontId="4" fillId="4" borderId="1" xfId="0" applyFont="1" applyFill="1" applyBorder="1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4" fillId="4" borderId="1" xfId="1" applyNumberFormat="1" applyFont="1" applyFill="1" applyBorder="1"/>
    <xf numFmtId="2" fontId="0" fillId="0" borderId="1" xfId="0" applyNumberFormat="1" applyBorder="1"/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4" fillId="4" borderId="1" xfId="0" applyFont="1" applyFill="1" applyBorder="1"/>
    <xf numFmtId="0" fontId="4" fillId="4" borderId="0" xfId="0" applyFont="1" applyFill="1" applyAlignment="1">
      <alignment vertical="center"/>
    </xf>
    <xf numFmtId="0" fontId="4" fillId="4" borderId="5" xfId="0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3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/>
    </xf>
    <xf numFmtId="165" fontId="0" fillId="4" borderId="0" xfId="1" applyNumberFormat="1" applyFont="1" applyFill="1"/>
    <xf numFmtId="10" fontId="0" fillId="4" borderId="0" xfId="1" applyNumberFormat="1" applyFont="1" applyFill="1"/>
    <xf numFmtId="10" fontId="0" fillId="4" borderId="0" xfId="0" applyNumberFormat="1" applyFill="1"/>
    <xf numFmtId="0" fontId="1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4" fillId="5" borderId="1" xfId="0" quotePrefix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right"/>
    </xf>
    <xf numFmtId="165" fontId="4" fillId="4" borderId="0" xfId="1" applyNumberFormat="1" applyFont="1" applyFill="1"/>
    <xf numFmtId="0" fontId="5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10" fontId="18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21" fillId="4" borderId="0" xfId="0" applyFont="1" applyFill="1"/>
    <xf numFmtId="10" fontId="4" fillId="4" borderId="0" xfId="1" applyNumberFormat="1" applyFont="1" applyFill="1"/>
    <xf numFmtId="10" fontId="11" fillId="4" borderId="0" xfId="1" applyNumberFormat="1" applyFont="1" applyFill="1"/>
    <xf numFmtId="167" fontId="4" fillId="4" borderId="0" xfId="0" applyNumberFormat="1" applyFont="1" applyFill="1"/>
    <xf numFmtId="0" fontId="11" fillId="4" borderId="0" xfId="0" applyFont="1" applyFill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2" fontId="4" fillId="4" borderId="0" xfId="0" applyNumberFormat="1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1D82AF"/>
      <color rgb="FF145A7A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24355713497596E-2"/>
          <c:y val="1.5406732134736962E-2"/>
          <c:w val="0.92443017871173749"/>
          <c:h val="0.88079924596865389"/>
        </c:manualLayout>
      </c:layout>
      <c:lineChart>
        <c:grouping val="standard"/>
        <c:varyColors val="0"/>
        <c:ser>
          <c:idx val="0"/>
          <c:order val="0"/>
          <c:tx>
            <c:strRef>
              <c:f>CONFRONTO!$C$20</c:f>
              <c:strCache>
                <c:ptCount val="1"/>
                <c:pt idx="0">
                  <c:v>Deflatore del PIL</c:v>
                </c:pt>
              </c:strCache>
            </c:strRef>
          </c:tx>
          <c:spPr>
            <a:ln w="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CONFRONTO!$D$19:$AE$19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CONFRONTO!$D$20:$AE$20</c:f>
              <c:numCache>
                <c:formatCode>0.00%</c:formatCode>
                <c:ptCount val="28"/>
                <c:pt idx="0">
                  <c:v>4.5647250936227332E-2</c:v>
                </c:pt>
                <c:pt idx="1">
                  <c:v>2.6143630954076149E-2</c:v>
                </c:pt>
                <c:pt idx="2">
                  <c:v>2.4461239104866115E-2</c:v>
                </c:pt>
                <c:pt idx="3">
                  <c:v>1.5611017112141464E-2</c:v>
                </c:pt>
                <c:pt idx="4">
                  <c:v>1.8602752729753369E-2</c:v>
                </c:pt>
                <c:pt idx="5">
                  <c:v>3.0927886778042406E-2</c:v>
                </c:pt>
                <c:pt idx="6">
                  <c:v>3.28265684239787E-2</c:v>
                </c:pt>
                <c:pt idx="7">
                  <c:v>3.1521716368243899E-2</c:v>
                </c:pt>
                <c:pt idx="8">
                  <c:v>2.7081962599573225E-2</c:v>
                </c:pt>
                <c:pt idx="9">
                  <c:v>2.0270012279924352E-2</c:v>
                </c:pt>
                <c:pt idx="10">
                  <c:v>2.1629023920026382E-2</c:v>
                </c:pt>
                <c:pt idx="11">
                  <c:v>2.5158592272093702E-2</c:v>
                </c:pt>
                <c:pt idx="12">
                  <c:v>2.3776083690026005E-2</c:v>
                </c:pt>
                <c:pt idx="13">
                  <c:v>1.5901805285263519E-2</c:v>
                </c:pt>
                <c:pt idx="14">
                  <c:v>4.438366844751674E-3</c:v>
                </c:pt>
                <c:pt idx="15">
                  <c:v>1.6185450822435735E-2</c:v>
                </c:pt>
                <c:pt idx="16">
                  <c:v>1.5011778424891001E-2</c:v>
                </c:pt>
                <c:pt idx="17">
                  <c:v>1.1264819047728705E-2</c:v>
                </c:pt>
                <c:pt idx="18">
                  <c:v>9.1319973194817286E-3</c:v>
                </c:pt>
                <c:pt idx="19">
                  <c:v>9.391163095048229E-3</c:v>
                </c:pt>
                <c:pt idx="20">
                  <c:v>1.1490224151315058E-2</c:v>
                </c:pt>
                <c:pt idx="21">
                  <c:v>7.3845760203773841E-3</c:v>
                </c:pt>
                <c:pt idx="22">
                  <c:v>1.0780209302238459E-2</c:v>
                </c:pt>
                <c:pt idx="23">
                  <c:v>9.426470867219934E-3</c:v>
                </c:pt>
                <c:pt idx="24">
                  <c:v>1.4374535765901753E-2</c:v>
                </c:pt>
                <c:pt idx="25">
                  <c:v>1.3629451436075607E-2</c:v>
                </c:pt>
                <c:pt idx="26">
                  <c:v>3.7482550347457746E-2</c:v>
                </c:pt>
                <c:pt idx="27">
                  <c:v>5.3217645294031335E-2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9-4916-BF10-85F972B7633F}"/>
            </c:ext>
          </c:extLst>
        </c:ser>
        <c:ser>
          <c:idx val="1"/>
          <c:order val="1"/>
          <c:tx>
            <c:strRef>
              <c:f>CONFRONTO!$C$21</c:f>
              <c:strCache>
                <c:ptCount val="1"/>
                <c:pt idx="0">
                  <c:v>FOI</c:v>
                </c:pt>
              </c:strCache>
            </c:strRef>
          </c:tx>
          <c:spPr>
            <a:ln w="63500" cap="flat" cmpd="sng" algn="ctr">
              <a:solidFill>
                <a:schemeClr val="tx2">
                  <a:lumMod val="25000"/>
                  <a:lumOff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CONFRONTO!$D$19:$AE$19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CONFRONTO!$D$21:$AE$21</c:f>
              <c:numCache>
                <c:formatCode>0.00%</c:formatCode>
                <c:ptCount val="28"/>
                <c:pt idx="0">
                  <c:v>3.8999908308781368E-2</c:v>
                </c:pt>
                <c:pt idx="1">
                  <c:v>1.7324467681628309E-2</c:v>
                </c:pt>
                <c:pt idx="2">
                  <c:v>1.7975289387392301E-2</c:v>
                </c:pt>
                <c:pt idx="3">
                  <c:v>1.5799413071250084E-2</c:v>
                </c:pt>
                <c:pt idx="4">
                  <c:v>2.5617423125922918E-2</c:v>
                </c:pt>
                <c:pt idx="5">
                  <c:v>2.6761943401202495E-2</c:v>
                </c:pt>
                <c:pt idx="6">
                  <c:v>2.4326536938051563E-2</c:v>
                </c:pt>
                <c:pt idx="7">
                  <c:v>2.459727357093339E-2</c:v>
                </c:pt>
                <c:pt idx="8">
                  <c:v>1.9867415834037332E-2</c:v>
                </c:pt>
                <c:pt idx="9">
                  <c:v>1.7045439474702127E-2</c:v>
                </c:pt>
                <c:pt idx="10">
                  <c:v>1.9952258296118193E-2</c:v>
                </c:pt>
                <c:pt idx="11">
                  <c:v>1.7214344299219735E-2</c:v>
                </c:pt>
                <c:pt idx="12">
                  <c:v>3.2307661369740462E-2</c:v>
                </c:pt>
                <c:pt idx="13">
                  <c:v>7.4516465871507535E-3</c:v>
                </c:pt>
                <c:pt idx="14">
                  <c:v>1.5532528709664298E-2</c:v>
                </c:pt>
                <c:pt idx="15">
                  <c:v>2.6999949598750028E-2</c:v>
                </c:pt>
                <c:pt idx="16">
                  <c:v>3.0184995444093185E-2</c:v>
                </c:pt>
                <c:pt idx="17">
                  <c:v>1.1342134497294274E-2</c:v>
                </c:pt>
                <c:pt idx="18">
                  <c:v>1.8692427656471305E-3</c:v>
                </c:pt>
                <c:pt idx="19">
                  <c:v>-9.3287760810338376E-4</c:v>
                </c:pt>
                <c:pt idx="20">
                  <c:v>-1E-3</c:v>
                </c:pt>
                <c:pt idx="21">
                  <c:v>1.2E-2</c:v>
                </c:pt>
                <c:pt idx="22">
                  <c:v>1.1000000000000001E-2</c:v>
                </c:pt>
                <c:pt idx="23">
                  <c:v>5.0000000000000001E-3</c:v>
                </c:pt>
                <c:pt idx="24">
                  <c:v>-2E-3</c:v>
                </c:pt>
                <c:pt idx="25">
                  <c:v>1.9E-2</c:v>
                </c:pt>
                <c:pt idx="26">
                  <c:v>7.9000000000000001E-2</c:v>
                </c:pt>
                <c:pt idx="27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9-4916-BF10-85F972B7633F}"/>
            </c:ext>
          </c:extLst>
        </c:ser>
        <c:ser>
          <c:idx val="2"/>
          <c:order val="2"/>
          <c:tx>
            <c:strRef>
              <c:f>CONFRONTO!$C$22</c:f>
              <c:strCache>
                <c:ptCount val="1"/>
                <c:pt idx="0">
                  <c:v>NIC</c:v>
                </c:pt>
              </c:strCache>
            </c:strRef>
          </c:tx>
          <c:spPr>
            <a:ln w="50800" cap="rnd" cmpd="sng" algn="ctr">
              <a:solidFill>
                <a:schemeClr val="bg2">
                  <a:lumMod val="5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CONFRONTO!$D$19:$AE$19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CONFRONTO!$D$22:$AE$22</c:f>
              <c:numCache>
                <c:formatCode>0.00%</c:formatCode>
                <c:ptCount val="28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1.7000000000000001E-2</c:v>
                </c:pt>
                <c:pt idx="4">
                  <c:v>2.5000000000000001E-2</c:v>
                </c:pt>
                <c:pt idx="5">
                  <c:v>2.7000000000000003E-2</c:v>
                </c:pt>
                <c:pt idx="6">
                  <c:v>2.5000000000000001E-2</c:v>
                </c:pt>
                <c:pt idx="7">
                  <c:v>2.7000000000000003E-2</c:v>
                </c:pt>
                <c:pt idx="8">
                  <c:v>2.2000000000000002E-2</c:v>
                </c:pt>
                <c:pt idx="9">
                  <c:v>1.9E-2</c:v>
                </c:pt>
                <c:pt idx="10">
                  <c:v>2.1000000000000001E-2</c:v>
                </c:pt>
                <c:pt idx="11">
                  <c:v>1.8000000000000002E-2</c:v>
                </c:pt>
                <c:pt idx="12">
                  <c:v>3.3000000000000002E-2</c:v>
                </c:pt>
                <c:pt idx="13">
                  <c:v>8.0000000000000002E-3</c:v>
                </c:pt>
                <c:pt idx="14">
                  <c:v>1.4999999999999999E-2</c:v>
                </c:pt>
                <c:pt idx="15">
                  <c:v>2.7999999999999997E-2</c:v>
                </c:pt>
                <c:pt idx="16">
                  <c:v>0.03</c:v>
                </c:pt>
                <c:pt idx="17">
                  <c:v>1.2E-2</c:v>
                </c:pt>
                <c:pt idx="18">
                  <c:v>2E-3</c:v>
                </c:pt>
                <c:pt idx="19">
                  <c:v>1E-3</c:v>
                </c:pt>
                <c:pt idx="20">
                  <c:v>-1E-3</c:v>
                </c:pt>
                <c:pt idx="21">
                  <c:v>1.2E-2</c:v>
                </c:pt>
                <c:pt idx="22">
                  <c:v>1.2E-2</c:v>
                </c:pt>
                <c:pt idx="23">
                  <c:v>6.0000000000000001E-3</c:v>
                </c:pt>
                <c:pt idx="24">
                  <c:v>-2E-3</c:v>
                </c:pt>
                <c:pt idx="25">
                  <c:v>1.9E-2</c:v>
                </c:pt>
                <c:pt idx="26">
                  <c:v>8.1000000000000003E-2</c:v>
                </c:pt>
                <c:pt idx="27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79-4916-BF10-85F972B7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061519"/>
        <c:axId val="818061999"/>
      </c:lineChart>
      <c:catAx>
        <c:axId val="81806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999"/>
        <c:crosses val="autoZero"/>
        <c:auto val="1"/>
        <c:lblAlgn val="ctr"/>
        <c:lblOffset val="100"/>
        <c:noMultiLvlLbl val="0"/>
      </c:catAx>
      <c:valAx>
        <c:axId val="818061999"/>
        <c:scaling>
          <c:orientation val="minMax"/>
          <c:max val="8.500000000000002E-2"/>
          <c:min val="-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423978849777535"/>
          <c:y val="3.7863413167353303E-2"/>
          <c:w val="0.3515204230044493"/>
          <c:h val="5.00431659946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24355713497596E-2"/>
          <c:y val="1.5406732134736962E-2"/>
          <c:w val="0.92443017871173749"/>
          <c:h val="0.88079924596865389"/>
        </c:manualLayout>
      </c:layout>
      <c:lineChart>
        <c:grouping val="standard"/>
        <c:varyColors val="0"/>
        <c:ser>
          <c:idx val="0"/>
          <c:order val="0"/>
          <c:tx>
            <c:strRef>
              <c:f>'CONFRONTO (2)'!$C$20</c:f>
              <c:strCache>
                <c:ptCount val="1"/>
                <c:pt idx="0">
                  <c:v>Deflatore del PIL</c:v>
                </c:pt>
              </c:strCache>
            </c:strRef>
          </c:tx>
          <c:spPr>
            <a:ln w="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'CONFRONTO (2)'!$D$19:$AE$19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'CONFRONTO (2)'!$D$20:$AE$20</c:f>
              <c:numCache>
                <c:formatCode>0.00%</c:formatCode>
                <c:ptCount val="28"/>
                <c:pt idx="0">
                  <c:v>4.5647250936227332E-2</c:v>
                </c:pt>
                <c:pt idx="1">
                  <c:v>2.6143630954076149E-2</c:v>
                </c:pt>
                <c:pt idx="2">
                  <c:v>2.4461239104866115E-2</c:v>
                </c:pt>
                <c:pt idx="3">
                  <c:v>1.5611017112141464E-2</c:v>
                </c:pt>
                <c:pt idx="4">
                  <c:v>1.8602752729753369E-2</c:v>
                </c:pt>
                <c:pt idx="5">
                  <c:v>3.0927886778042406E-2</c:v>
                </c:pt>
                <c:pt idx="6">
                  <c:v>3.28265684239787E-2</c:v>
                </c:pt>
                <c:pt idx="7">
                  <c:v>3.1521716368243899E-2</c:v>
                </c:pt>
                <c:pt idx="8">
                  <c:v>2.7081962599573225E-2</c:v>
                </c:pt>
                <c:pt idx="9">
                  <c:v>2.0270012279924352E-2</c:v>
                </c:pt>
                <c:pt idx="10">
                  <c:v>2.1629023920026382E-2</c:v>
                </c:pt>
                <c:pt idx="11">
                  <c:v>2.5158592272093702E-2</c:v>
                </c:pt>
                <c:pt idx="12">
                  <c:v>2.3776083690026005E-2</c:v>
                </c:pt>
                <c:pt idx="13">
                  <c:v>1.5901805285263519E-2</c:v>
                </c:pt>
                <c:pt idx="14">
                  <c:v>4.438366844751674E-3</c:v>
                </c:pt>
                <c:pt idx="15">
                  <c:v>1.6185450822435735E-2</c:v>
                </c:pt>
                <c:pt idx="16">
                  <c:v>1.5011778424891001E-2</c:v>
                </c:pt>
                <c:pt idx="17">
                  <c:v>1.1264819047728705E-2</c:v>
                </c:pt>
                <c:pt idx="18">
                  <c:v>9.1319973194817286E-3</c:v>
                </c:pt>
                <c:pt idx="19">
                  <c:v>9.391163095048229E-3</c:v>
                </c:pt>
                <c:pt idx="20">
                  <c:v>1.1490224151315058E-2</c:v>
                </c:pt>
                <c:pt idx="21">
                  <c:v>7.3845760203773841E-3</c:v>
                </c:pt>
                <c:pt idx="22">
                  <c:v>1.0780209302238459E-2</c:v>
                </c:pt>
                <c:pt idx="23">
                  <c:v>9.426470867219934E-3</c:v>
                </c:pt>
                <c:pt idx="24">
                  <c:v>1.4374535765901753E-2</c:v>
                </c:pt>
                <c:pt idx="25">
                  <c:v>1.3629451436075607E-2</c:v>
                </c:pt>
                <c:pt idx="26">
                  <c:v>3.7482550347457746E-2</c:v>
                </c:pt>
                <c:pt idx="27">
                  <c:v>5.3217645294031335E-2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B-4B97-B1D3-E5A577D36CA1}"/>
            </c:ext>
          </c:extLst>
        </c:ser>
        <c:ser>
          <c:idx val="1"/>
          <c:order val="1"/>
          <c:tx>
            <c:strRef>
              <c:f>'CONFRONTO (2)'!$C$21</c:f>
              <c:strCache>
                <c:ptCount val="1"/>
                <c:pt idx="0">
                  <c:v>FOI</c:v>
                </c:pt>
              </c:strCache>
            </c:strRef>
          </c:tx>
          <c:spPr>
            <a:ln w="63500" cap="flat" cmpd="sng" algn="ctr">
              <a:solidFill>
                <a:schemeClr val="tx2">
                  <a:lumMod val="25000"/>
                  <a:lumOff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'CONFRONTO (2)'!$D$19:$AE$19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'CONFRONTO (2)'!$D$21:$AE$21</c:f>
              <c:numCache>
                <c:formatCode>0.00%</c:formatCode>
                <c:ptCount val="28"/>
                <c:pt idx="0">
                  <c:v>3.8999908308781368E-2</c:v>
                </c:pt>
                <c:pt idx="1">
                  <c:v>1.7324467681628309E-2</c:v>
                </c:pt>
                <c:pt idx="2">
                  <c:v>1.7975289387392301E-2</c:v>
                </c:pt>
                <c:pt idx="3">
                  <c:v>1.5799413071250084E-2</c:v>
                </c:pt>
                <c:pt idx="4">
                  <c:v>2.5617423125922918E-2</c:v>
                </c:pt>
                <c:pt idx="5">
                  <c:v>2.6761943401202495E-2</c:v>
                </c:pt>
                <c:pt idx="6">
                  <c:v>2.4326536938051563E-2</c:v>
                </c:pt>
                <c:pt idx="7">
                  <c:v>2.459727357093339E-2</c:v>
                </c:pt>
                <c:pt idx="8">
                  <c:v>1.9867415834037332E-2</c:v>
                </c:pt>
                <c:pt idx="9">
                  <c:v>1.7045439474702127E-2</c:v>
                </c:pt>
                <c:pt idx="10">
                  <c:v>1.9952258296118193E-2</c:v>
                </c:pt>
                <c:pt idx="11">
                  <c:v>1.7214344299219735E-2</c:v>
                </c:pt>
                <c:pt idx="12">
                  <c:v>3.2307661369740462E-2</c:v>
                </c:pt>
                <c:pt idx="13">
                  <c:v>7.4516465871507535E-3</c:v>
                </c:pt>
                <c:pt idx="14">
                  <c:v>1.5532528709664298E-2</c:v>
                </c:pt>
                <c:pt idx="15">
                  <c:v>2.6999949598750028E-2</c:v>
                </c:pt>
                <c:pt idx="16">
                  <c:v>3.0184995444093185E-2</c:v>
                </c:pt>
                <c:pt idx="17">
                  <c:v>1.1342134497294274E-2</c:v>
                </c:pt>
                <c:pt idx="18">
                  <c:v>1.8692427656471305E-3</c:v>
                </c:pt>
                <c:pt idx="19">
                  <c:v>-9.3287760810338376E-4</c:v>
                </c:pt>
                <c:pt idx="20">
                  <c:v>-1E-3</c:v>
                </c:pt>
                <c:pt idx="21">
                  <c:v>1.2E-2</c:v>
                </c:pt>
                <c:pt idx="22">
                  <c:v>1.1000000000000001E-2</c:v>
                </c:pt>
                <c:pt idx="23">
                  <c:v>5.0000000000000001E-3</c:v>
                </c:pt>
                <c:pt idx="24">
                  <c:v>-2E-3</c:v>
                </c:pt>
                <c:pt idx="25">
                  <c:v>1.9E-2</c:v>
                </c:pt>
                <c:pt idx="26">
                  <c:v>7.9000000000000001E-2</c:v>
                </c:pt>
                <c:pt idx="27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B-4B97-B1D3-E5A577D36CA1}"/>
            </c:ext>
          </c:extLst>
        </c:ser>
        <c:ser>
          <c:idx val="2"/>
          <c:order val="2"/>
          <c:tx>
            <c:strRef>
              <c:f>'CONFRONTO (2)'!$C$22</c:f>
              <c:strCache>
                <c:ptCount val="1"/>
                <c:pt idx="0">
                  <c:v>NIC</c:v>
                </c:pt>
              </c:strCache>
            </c:strRef>
          </c:tx>
          <c:spPr>
            <a:ln w="50800" cap="rnd" cmpd="sng" algn="ctr">
              <a:solidFill>
                <a:schemeClr val="bg2">
                  <a:lumMod val="5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'CONFRONTO (2)'!$D$19:$AE$19</c:f>
              <c:strCache>
                <c:ptCount val="28"/>
                <c:pt idx="0">
                  <c:v>1996  </c:v>
                </c:pt>
                <c:pt idx="1">
                  <c:v>1997  </c:v>
                </c:pt>
                <c:pt idx="2">
                  <c:v>1998  </c:v>
                </c:pt>
                <c:pt idx="3">
                  <c:v>1999  </c:v>
                </c:pt>
                <c:pt idx="4">
                  <c:v>2000  </c:v>
                </c:pt>
                <c:pt idx="5">
                  <c:v>2001  </c:v>
                </c:pt>
                <c:pt idx="6">
                  <c:v>2002  </c:v>
                </c:pt>
                <c:pt idx="7">
                  <c:v>2003  </c:v>
                </c:pt>
                <c:pt idx="8">
                  <c:v>2004  </c:v>
                </c:pt>
                <c:pt idx="9">
                  <c:v>2005  </c:v>
                </c:pt>
                <c:pt idx="10">
                  <c:v>2006  </c:v>
                </c:pt>
                <c:pt idx="11">
                  <c:v>2007  </c:v>
                </c:pt>
                <c:pt idx="12">
                  <c:v>2008  </c:v>
                </c:pt>
                <c:pt idx="13">
                  <c:v>2009  </c:v>
                </c:pt>
                <c:pt idx="14">
                  <c:v>2010  </c:v>
                </c:pt>
                <c:pt idx="15">
                  <c:v>2011  </c:v>
                </c:pt>
                <c:pt idx="16">
                  <c:v>2012  </c:v>
                </c:pt>
                <c:pt idx="17">
                  <c:v>2013  </c:v>
                </c:pt>
                <c:pt idx="18">
                  <c:v>2014  </c:v>
                </c:pt>
                <c:pt idx="19">
                  <c:v>2015  </c:v>
                </c:pt>
                <c:pt idx="20">
                  <c:v>2016  </c:v>
                </c:pt>
                <c:pt idx="21">
                  <c:v>2017  </c:v>
                </c:pt>
                <c:pt idx="22">
                  <c:v>2018  </c:v>
                </c:pt>
                <c:pt idx="23">
                  <c:v>2019  </c:v>
                </c:pt>
                <c:pt idx="24">
                  <c:v>2020  </c:v>
                </c:pt>
                <c:pt idx="25">
                  <c:v>2021  </c:v>
                </c:pt>
                <c:pt idx="26">
                  <c:v>2022  </c:v>
                </c:pt>
                <c:pt idx="27">
                  <c:v>2023  </c:v>
                </c:pt>
              </c:strCache>
            </c:strRef>
          </c:cat>
          <c:val>
            <c:numRef>
              <c:f>'CONFRONTO (2)'!$D$22:$AE$22</c:f>
              <c:numCache>
                <c:formatCode>0.00%</c:formatCode>
                <c:ptCount val="28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1.7000000000000001E-2</c:v>
                </c:pt>
                <c:pt idx="4">
                  <c:v>2.5000000000000001E-2</c:v>
                </c:pt>
                <c:pt idx="5">
                  <c:v>2.7000000000000003E-2</c:v>
                </c:pt>
                <c:pt idx="6">
                  <c:v>2.5000000000000001E-2</c:v>
                </c:pt>
                <c:pt idx="7">
                  <c:v>2.7000000000000003E-2</c:v>
                </c:pt>
                <c:pt idx="8">
                  <c:v>2.2000000000000002E-2</c:v>
                </c:pt>
                <c:pt idx="9">
                  <c:v>1.9E-2</c:v>
                </c:pt>
                <c:pt idx="10">
                  <c:v>2.1000000000000001E-2</c:v>
                </c:pt>
                <c:pt idx="11">
                  <c:v>1.8000000000000002E-2</c:v>
                </c:pt>
                <c:pt idx="12">
                  <c:v>3.3000000000000002E-2</c:v>
                </c:pt>
                <c:pt idx="13">
                  <c:v>8.0000000000000002E-3</c:v>
                </c:pt>
                <c:pt idx="14">
                  <c:v>1.4999999999999999E-2</c:v>
                </c:pt>
                <c:pt idx="15">
                  <c:v>2.7999999999999997E-2</c:v>
                </c:pt>
                <c:pt idx="16">
                  <c:v>0.03</c:v>
                </c:pt>
                <c:pt idx="17">
                  <c:v>1.2E-2</c:v>
                </c:pt>
                <c:pt idx="18">
                  <c:v>2E-3</c:v>
                </c:pt>
                <c:pt idx="19">
                  <c:v>1E-3</c:v>
                </c:pt>
                <c:pt idx="20">
                  <c:v>-1E-3</c:v>
                </c:pt>
                <c:pt idx="21">
                  <c:v>1.2E-2</c:v>
                </c:pt>
                <c:pt idx="22">
                  <c:v>1.2E-2</c:v>
                </c:pt>
                <c:pt idx="23">
                  <c:v>6.0000000000000001E-3</c:v>
                </c:pt>
                <c:pt idx="24">
                  <c:v>-2E-3</c:v>
                </c:pt>
                <c:pt idx="25">
                  <c:v>1.9E-2</c:v>
                </c:pt>
                <c:pt idx="26">
                  <c:v>8.1000000000000003E-2</c:v>
                </c:pt>
                <c:pt idx="27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4B-4B97-B1D3-E5A577D3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061519"/>
        <c:axId val="818061999"/>
      </c:lineChart>
      <c:catAx>
        <c:axId val="81806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999"/>
        <c:crosses val="autoZero"/>
        <c:auto val="1"/>
        <c:lblAlgn val="ctr"/>
        <c:lblOffset val="100"/>
        <c:noMultiLvlLbl val="0"/>
      </c:catAx>
      <c:valAx>
        <c:axId val="818061999"/>
        <c:scaling>
          <c:orientation val="minMax"/>
          <c:max val="8.500000000000002E-2"/>
          <c:min val="-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423978849777535"/>
          <c:y val="3.7863413167353303E-2"/>
          <c:w val="0.3515204230044493"/>
          <c:h val="5.00431659946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2"/>
          <c:tx>
            <c:v>Diff. (dx)</c:v>
          </c:tx>
          <c:spPr>
            <a:solidFill>
              <a:schemeClr val="bg1">
                <a:lumMod val="95000"/>
              </a:schemeClr>
            </a:solidFill>
            <a:ln cmpd="sng">
              <a:solidFill>
                <a:schemeClr val="bg1">
                  <a:lumMod val="95000"/>
                </a:schemeClr>
              </a:solidFill>
            </a:ln>
            <a:effectLst/>
          </c:spPr>
          <c:val>
            <c:numRef>
              <c:f>'CONFRONTO (2)'!$X$24:$AE$24</c:f>
              <c:numCache>
                <c:formatCode>0.00%</c:formatCode>
                <c:ptCount val="8"/>
                <c:pt idx="0">
                  <c:v>0</c:v>
                </c:pt>
                <c:pt idx="1">
                  <c:v>9.9999999999999915E-4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0</c:v>
                </c:pt>
                <c:pt idx="6">
                  <c:v>-2.0000000000000018E-3</c:v>
                </c:pt>
                <c:pt idx="7">
                  <c:v>-1.0000000000000078E-3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9-45AE-8C48-890190EE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419871"/>
        <c:axId val="817328271"/>
      </c:areaChart>
      <c:lineChart>
        <c:grouping val="standard"/>
        <c:varyColors val="0"/>
        <c:ser>
          <c:idx val="1"/>
          <c:order val="0"/>
          <c:tx>
            <c:strRef>
              <c:f>'CONFRONTO (2)'!$C$21</c:f>
              <c:strCache>
                <c:ptCount val="1"/>
                <c:pt idx="0">
                  <c:v>FOI</c:v>
                </c:pt>
              </c:strCache>
            </c:strRef>
          </c:tx>
          <c:spPr>
            <a:ln w="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'CONFRONTO (2)'!$X$19:$AE$19</c:f>
              <c:strCache>
                <c:ptCount val="8"/>
                <c:pt idx="0">
                  <c:v>2016  </c:v>
                </c:pt>
                <c:pt idx="1">
                  <c:v>2017  </c:v>
                </c:pt>
                <c:pt idx="2">
                  <c:v>2018  </c:v>
                </c:pt>
                <c:pt idx="3">
                  <c:v>2019  </c:v>
                </c:pt>
                <c:pt idx="4">
                  <c:v>2020  </c:v>
                </c:pt>
                <c:pt idx="5">
                  <c:v>2021  </c:v>
                </c:pt>
                <c:pt idx="6">
                  <c:v>2022  </c:v>
                </c:pt>
                <c:pt idx="7">
                  <c:v>2023  </c:v>
                </c:pt>
              </c:strCache>
            </c:strRef>
          </c:cat>
          <c:val>
            <c:numRef>
              <c:f>'CONFRONTO (2)'!$X$21:$AE$21</c:f>
              <c:numCache>
                <c:formatCode>0.00%</c:formatCode>
                <c:ptCount val="8"/>
                <c:pt idx="0">
                  <c:v>-1E-3</c:v>
                </c:pt>
                <c:pt idx="1">
                  <c:v>1.2E-2</c:v>
                </c:pt>
                <c:pt idx="2">
                  <c:v>1.1000000000000001E-2</c:v>
                </c:pt>
                <c:pt idx="3">
                  <c:v>5.0000000000000001E-3</c:v>
                </c:pt>
                <c:pt idx="4">
                  <c:v>-2E-3</c:v>
                </c:pt>
                <c:pt idx="5">
                  <c:v>1.9E-2</c:v>
                </c:pt>
                <c:pt idx="6">
                  <c:v>7.9000000000000001E-2</c:v>
                </c:pt>
                <c:pt idx="7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9-45AE-8C48-890190EE3432}"/>
            </c:ext>
          </c:extLst>
        </c:ser>
        <c:ser>
          <c:idx val="3"/>
          <c:order val="1"/>
          <c:tx>
            <c:strRef>
              <c:f>'CONFRONTO (2)'!$C$23</c:f>
              <c:strCache>
                <c:ptCount val="1"/>
                <c:pt idx="0">
                  <c:v>FOI senza tabacchi</c:v>
                </c:pt>
              </c:strCache>
            </c:strRef>
          </c:tx>
          <c:spPr>
            <a:ln w="0" cap="flat" cmpd="sng" algn="ctr">
              <a:solidFill>
                <a:schemeClr val="tx1">
                  <a:lumMod val="75000"/>
                  <a:lumOff val="2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'CONFRONTO (2)'!$X$19:$AE$19</c:f>
              <c:strCache>
                <c:ptCount val="8"/>
                <c:pt idx="0">
                  <c:v>2016  </c:v>
                </c:pt>
                <c:pt idx="1">
                  <c:v>2017  </c:v>
                </c:pt>
                <c:pt idx="2">
                  <c:v>2018  </c:v>
                </c:pt>
                <c:pt idx="3">
                  <c:v>2019  </c:v>
                </c:pt>
                <c:pt idx="4">
                  <c:v>2020  </c:v>
                </c:pt>
                <c:pt idx="5">
                  <c:v>2021  </c:v>
                </c:pt>
                <c:pt idx="6">
                  <c:v>2022  </c:v>
                </c:pt>
                <c:pt idx="7">
                  <c:v>2023  </c:v>
                </c:pt>
              </c:strCache>
            </c:strRef>
          </c:cat>
          <c:val>
            <c:numRef>
              <c:f>'CONFRONTO (2)'!$X$23:$AE$23</c:f>
              <c:numCache>
                <c:formatCode>0.00%</c:formatCode>
                <c:ptCount val="8"/>
                <c:pt idx="0">
                  <c:v>-1E-3</c:v>
                </c:pt>
                <c:pt idx="1">
                  <c:v>1.1000000000000001E-2</c:v>
                </c:pt>
                <c:pt idx="2">
                  <c:v>1.1000000000000001E-2</c:v>
                </c:pt>
                <c:pt idx="3">
                  <c:v>5.0000000000000001E-3</c:v>
                </c:pt>
                <c:pt idx="4">
                  <c:v>-3.0000000000000001E-3</c:v>
                </c:pt>
                <c:pt idx="5">
                  <c:v>1.9E-2</c:v>
                </c:pt>
                <c:pt idx="6">
                  <c:v>8.1000000000000003E-2</c:v>
                </c:pt>
                <c:pt idx="7">
                  <c:v>5.4000000000000006E-2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79-45AE-8C48-890190EE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61519"/>
        <c:axId val="818061999"/>
      </c:lineChart>
      <c:catAx>
        <c:axId val="81806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999"/>
        <c:crosses val="autoZero"/>
        <c:auto val="1"/>
        <c:lblAlgn val="ctr"/>
        <c:lblOffset val="100"/>
        <c:noMultiLvlLbl val="0"/>
      </c:catAx>
      <c:valAx>
        <c:axId val="818061999"/>
        <c:scaling>
          <c:orientation val="minMax"/>
          <c:max val="8.5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519"/>
        <c:crosses val="autoZero"/>
        <c:crossBetween val="between"/>
      </c:valAx>
      <c:valAx>
        <c:axId val="817328271"/>
        <c:scaling>
          <c:orientation val="minMax"/>
          <c:max val="1.0000000000000002E-3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079419871"/>
        <c:crosses val="max"/>
        <c:crossBetween val="between"/>
      </c:valAx>
      <c:catAx>
        <c:axId val="1079419871"/>
        <c:scaling>
          <c:orientation val="minMax"/>
        </c:scaling>
        <c:delete val="1"/>
        <c:axPos val="b"/>
        <c:majorTickMark val="out"/>
        <c:minorTickMark val="none"/>
        <c:tickLblPos val="nextTo"/>
        <c:crossAx val="817328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'CONFRONTO (2)'!$A$28</c:f>
              <c:strCache>
                <c:ptCount val="1"/>
                <c:pt idx="0">
                  <c:v>Deflatore del PIL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'CONFRONTO (2)'!$B$27:$AD$27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'CONFRONTO (2)'!$B$28:$AD$28</c:f>
              <c:numCache>
                <c:formatCode>General</c:formatCode>
                <c:ptCount val="29"/>
                <c:pt idx="0">
                  <c:v>1</c:v>
                </c:pt>
                <c:pt idx="1">
                  <c:v>1.0456472509362273</c:v>
                </c:pt>
                <c:pt idx="2">
                  <c:v>1.0729842667728482</c:v>
                </c:pt>
                <c:pt idx="3">
                  <c:v>1.0992307914781383</c:v>
                </c:pt>
                <c:pt idx="4">
                  <c:v>1.1163909021740963</c:v>
                </c:pt>
                <c:pt idx="5">
                  <c:v>1.1455210888890039</c:v>
                </c:pt>
                <c:pt idx="6">
                  <c:v>1.1720391063442659</c:v>
                </c:pt>
                <c:pt idx="7">
                  <c:v>1.2007375302944951</c:v>
                </c:pt>
                <c:pt idx="8">
                  <c:v>1.2318342167843384</c:v>
                </c:pt>
                <c:pt idx="9">
                  <c:v>1.2665623055265751</c:v>
                </c:pt>
                <c:pt idx="10">
                  <c:v>1.3026917923266537</c:v>
                </c:pt>
                <c:pt idx="11">
                  <c:v>1.3374291850090059</c:v>
                </c:pt>
                <c:pt idx="12">
                  <c:v>1.371041805008298</c:v>
                </c:pt>
                <c:pt idx="13">
                  <c:v>1.4033752689210932</c:v>
                </c:pt>
                <c:pt idx="14">
                  <c:v>1.4333332660213101</c:v>
                </c:pt>
                <c:pt idx="15">
                  <c:v>1.4593923747743449</c:v>
                </c:pt>
                <c:pt idx="16">
                  <c:v>1.484336396490717</c:v>
                </c:pt>
                <c:pt idx="17">
                  <c:v>1.5066945058971277</c:v>
                </c:pt>
                <c:pt idx="18">
                  <c:v>1.5256192579916468</c:v>
                </c:pt>
                <c:pt idx="19">
                  <c:v>1.5427160834955713</c:v>
                </c:pt>
                <c:pt idx="20">
                  <c:v>1.5615326559618936</c:v>
                </c:pt>
                <c:pt idx="21">
                  <c:v>1.5791123849932078</c:v>
                </c:pt>
                <c:pt idx="22">
                  <c:v>1.5944811845948412</c:v>
                </c:pt>
                <c:pt idx="23">
                  <c:v>1.6098450216739142</c:v>
                </c:pt>
                <c:pt idx="24">
                  <c:v>1.6254517104185422</c:v>
                </c:pt>
                <c:pt idx="25">
                  <c:v>1.6428297449812164</c:v>
                </c:pt>
                <c:pt idx="26">
                  <c:v>1.6610964488859246</c:v>
                </c:pt>
                <c:pt idx="27">
                  <c:v>1.6895653888152171</c:v>
                </c:pt>
                <c:pt idx="28">
                  <c:v>1.7328624123663858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E-41D9-B791-78BCBAAB6869}"/>
            </c:ext>
          </c:extLst>
        </c:ser>
        <c:ser>
          <c:idx val="1"/>
          <c:order val="1"/>
          <c:tx>
            <c:strRef>
              <c:f>'CONFRONTO (2)'!$A$29</c:f>
              <c:strCache>
                <c:ptCount val="1"/>
                <c:pt idx="0">
                  <c:v>FOI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'CONFRONTO (2)'!$B$27:$AD$27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'CONFRONTO (2)'!$B$29:$AD$29</c:f>
              <c:numCache>
                <c:formatCode>General</c:formatCode>
                <c:ptCount val="29"/>
                <c:pt idx="0">
                  <c:v>1</c:v>
                </c:pt>
                <c:pt idx="1">
                  <c:v>1.0389999083087813</c:v>
                </c:pt>
                <c:pt idx="2">
                  <c:v>1.0570000286414916</c:v>
                </c:pt>
                <c:pt idx="3">
                  <c:v>1.0759999100388045</c:v>
                </c:pt>
                <c:pt idx="4">
                  <c:v>1.0930000770821353</c:v>
                </c:pt>
                <c:pt idx="5">
                  <c:v>1.1182957061103598</c:v>
                </c:pt>
                <c:pt idx="6">
                  <c:v>1.1414396267563063</c:v>
                </c:pt>
                <c:pt idx="7">
                  <c:v>1.1666610150742054</c:v>
                </c:pt>
                <c:pt idx="8">
                  <c:v>1.1939848204026997</c:v>
                </c:pt>
                <c:pt idx="9">
                  <c:v>1.2229199901159302</c:v>
                </c:pt>
                <c:pt idx="10">
                  <c:v>1.2504598081305458</c:v>
                </c:pt>
                <c:pt idx="11">
                  <c:v>1.2769167676804922</c:v>
                </c:pt>
                <c:pt idx="12">
                  <c:v>1.3021171622805614</c:v>
                </c:pt>
                <c:pt idx="13">
                  <c:v>1.3298228610509668</c:v>
                </c:pt>
                <c:pt idx="14">
                  <c:v>1.3548159109608939</c:v>
                </c:pt>
                <c:pt idx="15">
                  <c:v>1.3798687438838189</c:v>
                </c:pt>
                <c:pt idx="16">
                  <c:v>1.4073298237619809</c:v>
                </c:pt>
                <c:pt idx="17">
                  <c:v>1.4389882096380615</c:v>
                </c:pt>
                <c:pt idx="18">
                  <c:v>1.4653249329899731</c:v>
                </c:pt>
                <c:pt idx="19">
                  <c:v>1.4905076705611966</c:v>
                </c:pt>
                <c:pt idx="20">
                  <c:v>1.5112148299902961</c:v>
                </c:pt>
                <c:pt idx="21">
                  <c:v>1.523746879729643</c:v>
                </c:pt>
                <c:pt idx="22">
                  <c:v>1.5308409879724125</c:v>
                </c:pt>
                <c:pt idx="23">
                  <c:v>1.5378633735520668</c:v>
                </c:pt>
                <c:pt idx="24">
                  <c:v>1.5458809081081462</c:v>
                </c:pt>
                <c:pt idx="25">
                  <c:v>1.5536103126486867</c:v>
                </c:pt>
                <c:pt idx="26">
                  <c:v>1.5675928054625248</c:v>
                </c:pt>
                <c:pt idx="27">
                  <c:v>1.6027068843048853</c:v>
                </c:pt>
                <c:pt idx="28">
                  <c:v>1.6520702563414758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E-41D9-B791-78BCBAAB6869}"/>
            </c:ext>
          </c:extLst>
        </c:ser>
        <c:ser>
          <c:idx val="2"/>
          <c:order val="2"/>
          <c:tx>
            <c:strRef>
              <c:f>'CONFRONTO (2)'!$A$30</c:f>
              <c:strCache>
                <c:ptCount val="1"/>
                <c:pt idx="0">
                  <c:v>NIC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'CONFRONTO (2)'!$B$27:$AD$27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'CONFRONTO (2)'!$B$30:$AD$30</c:f>
              <c:numCache>
                <c:formatCode>General</c:formatCode>
                <c:ptCount val="29"/>
                <c:pt idx="0">
                  <c:v>1</c:v>
                </c:pt>
                <c:pt idx="1">
                  <c:v>1.04</c:v>
                </c:pt>
                <c:pt idx="2">
                  <c:v>1.0608</c:v>
                </c:pt>
                <c:pt idx="3">
                  <c:v>1.0820160000000001</c:v>
                </c:pt>
                <c:pt idx="4">
                  <c:v>1.100410272</c:v>
                </c:pt>
                <c:pt idx="5">
                  <c:v>1.1272602826367999</c:v>
                </c:pt>
                <c:pt idx="6">
                  <c:v>1.1518345567982822</c:v>
                </c:pt>
                <c:pt idx="7">
                  <c:v>1.1780963846932828</c:v>
                </c:pt>
                <c:pt idx="8">
                  <c:v>1.2066063172028603</c:v>
                </c:pt>
                <c:pt idx="9">
                  <c:v>1.2370127963963722</c:v>
                </c:pt>
                <c:pt idx="10">
                  <c:v>1.2667011035098852</c:v>
                </c:pt>
                <c:pt idx="11">
                  <c:v>1.2955818886699104</c:v>
                </c:pt>
                <c:pt idx="12">
                  <c:v>1.3233073410874465</c:v>
                </c:pt>
                <c:pt idx="13">
                  <c:v>1.3532140869960227</c:v>
                </c:pt>
                <c:pt idx="14">
                  <c:v>1.3800077259185441</c:v>
                </c:pt>
                <c:pt idx="15">
                  <c:v>1.4062278727109963</c:v>
                </c:pt>
                <c:pt idx="16">
                  <c:v>1.4349149213143004</c:v>
                </c:pt>
                <c:pt idx="17">
                  <c:v>1.4676309815202664</c:v>
                </c:pt>
                <c:pt idx="18">
                  <c:v>1.4949289177765432</c:v>
                </c:pt>
                <c:pt idx="19">
                  <c:v>1.5209406809458552</c:v>
                </c:pt>
                <c:pt idx="20">
                  <c:v>1.5431464148876646</c:v>
                </c:pt>
                <c:pt idx="21">
                  <c:v>1.5567261033386759</c:v>
                </c:pt>
                <c:pt idx="22">
                  <c:v>1.5648210790760371</c:v>
                </c:pt>
                <c:pt idx="23">
                  <c:v>1.5729581486872326</c:v>
                </c:pt>
                <c:pt idx="24">
                  <c:v>1.5823958975793559</c:v>
                </c:pt>
                <c:pt idx="25">
                  <c:v>1.5909408354262846</c:v>
                </c:pt>
                <c:pt idx="26">
                  <c:v>1.6058956792792918</c:v>
                </c:pt>
                <c:pt idx="27">
                  <c:v>1.6431524590385715</c:v>
                </c:pt>
                <c:pt idx="28">
                  <c:v>1.6960619682196136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E-41D9-B791-78BCBAAB6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030111"/>
        <c:axId val="818030591"/>
      </c:lineChart>
      <c:catAx>
        <c:axId val="81803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8030591"/>
        <c:crosses val="autoZero"/>
        <c:auto val="1"/>
        <c:lblAlgn val="ctr"/>
        <c:lblOffset val="100"/>
        <c:noMultiLvlLbl val="0"/>
      </c:catAx>
      <c:valAx>
        <c:axId val="81803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803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2"/>
          <c:tx>
            <c:v>Diff. (dx)</c:v>
          </c:tx>
          <c:spPr>
            <a:solidFill>
              <a:schemeClr val="bg1">
                <a:lumMod val="95000"/>
              </a:schemeClr>
            </a:solidFill>
            <a:ln cmpd="sng">
              <a:solidFill>
                <a:schemeClr val="bg1">
                  <a:lumMod val="95000"/>
                </a:schemeClr>
              </a:solidFill>
            </a:ln>
            <a:effectLst/>
          </c:spPr>
          <c:val>
            <c:numRef>
              <c:f>CONFRONTO!$X$24:$AE$24</c:f>
              <c:numCache>
                <c:formatCode>0.00%</c:formatCode>
                <c:ptCount val="8"/>
                <c:pt idx="0">
                  <c:v>0</c:v>
                </c:pt>
                <c:pt idx="1">
                  <c:v>9.9999999999999915E-4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0</c:v>
                </c:pt>
                <c:pt idx="6">
                  <c:v>-2.0000000000000018E-3</c:v>
                </c:pt>
                <c:pt idx="7">
                  <c:v>-1.0000000000000078E-3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8-4B39-8B5D-130EC0F8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419871"/>
        <c:axId val="817328271"/>
      </c:areaChart>
      <c:lineChart>
        <c:grouping val="standard"/>
        <c:varyColors val="0"/>
        <c:ser>
          <c:idx val="1"/>
          <c:order val="0"/>
          <c:tx>
            <c:strRef>
              <c:f>CONFRONTO!$C$21</c:f>
              <c:strCache>
                <c:ptCount val="1"/>
                <c:pt idx="0">
                  <c:v>FOI</c:v>
                </c:pt>
              </c:strCache>
            </c:strRef>
          </c:tx>
          <c:spPr>
            <a:ln w="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CONFRONTO!$X$19:$AE$19</c:f>
              <c:strCache>
                <c:ptCount val="8"/>
                <c:pt idx="0">
                  <c:v>2016  </c:v>
                </c:pt>
                <c:pt idx="1">
                  <c:v>2017  </c:v>
                </c:pt>
                <c:pt idx="2">
                  <c:v>2018  </c:v>
                </c:pt>
                <c:pt idx="3">
                  <c:v>2019  </c:v>
                </c:pt>
                <c:pt idx="4">
                  <c:v>2020  </c:v>
                </c:pt>
                <c:pt idx="5">
                  <c:v>2021  </c:v>
                </c:pt>
                <c:pt idx="6">
                  <c:v>2022  </c:v>
                </c:pt>
                <c:pt idx="7">
                  <c:v>2023  </c:v>
                </c:pt>
              </c:strCache>
            </c:strRef>
          </c:cat>
          <c:val>
            <c:numRef>
              <c:f>CONFRONTO!$X$21:$AE$21</c:f>
              <c:numCache>
                <c:formatCode>0.00%</c:formatCode>
                <c:ptCount val="8"/>
                <c:pt idx="0">
                  <c:v>-1E-3</c:v>
                </c:pt>
                <c:pt idx="1">
                  <c:v>1.2E-2</c:v>
                </c:pt>
                <c:pt idx="2">
                  <c:v>1.1000000000000001E-2</c:v>
                </c:pt>
                <c:pt idx="3">
                  <c:v>5.0000000000000001E-3</c:v>
                </c:pt>
                <c:pt idx="4">
                  <c:v>-2E-3</c:v>
                </c:pt>
                <c:pt idx="5">
                  <c:v>1.9E-2</c:v>
                </c:pt>
                <c:pt idx="6">
                  <c:v>7.9000000000000001E-2</c:v>
                </c:pt>
                <c:pt idx="7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8-4B39-8B5D-130EC0F80808}"/>
            </c:ext>
          </c:extLst>
        </c:ser>
        <c:ser>
          <c:idx val="3"/>
          <c:order val="1"/>
          <c:tx>
            <c:strRef>
              <c:f>CONFRONTO!$C$23</c:f>
              <c:strCache>
                <c:ptCount val="1"/>
                <c:pt idx="0">
                  <c:v>FOI senza tabacchi</c:v>
                </c:pt>
              </c:strCache>
            </c:strRef>
          </c:tx>
          <c:spPr>
            <a:ln w="0" cap="flat" cmpd="sng" algn="ctr">
              <a:solidFill>
                <a:schemeClr val="tx1">
                  <a:lumMod val="75000"/>
                  <a:lumOff val="2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strRef>
              <c:f>CONFRONTO!$X$19:$AE$19</c:f>
              <c:strCache>
                <c:ptCount val="8"/>
                <c:pt idx="0">
                  <c:v>2016  </c:v>
                </c:pt>
                <c:pt idx="1">
                  <c:v>2017  </c:v>
                </c:pt>
                <c:pt idx="2">
                  <c:v>2018  </c:v>
                </c:pt>
                <c:pt idx="3">
                  <c:v>2019  </c:v>
                </c:pt>
                <c:pt idx="4">
                  <c:v>2020  </c:v>
                </c:pt>
                <c:pt idx="5">
                  <c:v>2021  </c:v>
                </c:pt>
                <c:pt idx="6">
                  <c:v>2022  </c:v>
                </c:pt>
                <c:pt idx="7">
                  <c:v>2023  </c:v>
                </c:pt>
              </c:strCache>
            </c:strRef>
          </c:cat>
          <c:val>
            <c:numRef>
              <c:f>CONFRONTO!$X$23:$AE$23</c:f>
              <c:numCache>
                <c:formatCode>0.00%</c:formatCode>
                <c:ptCount val="8"/>
                <c:pt idx="0">
                  <c:v>-1E-3</c:v>
                </c:pt>
                <c:pt idx="1">
                  <c:v>1.1000000000000001E-2</c:v>
                </c:pt>
                <c:pt idx="2">
                  <c:v>1.1000000000000001E-2</c:v>
                </c:pt>
                <c:pt idx="3">
                  <c:v>5.0000000000000001E-3</c:v>
                </c:pt>
                <c:pt idx="4">
                  <c:v>-3.0000000000000001E-3</c:v>
                </c:pt>
                <c:pt idx="5">
                  <c:v>1.9E-2</c:v>
                </c:pt>
                <c:pt idx="6">
                  <c:v>8.1000000000000003E-2</c:v>
                </c:pt>
                <c:pt idx="7">
                  <c:v>5.4000000000000006E-2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B8-4B39-8B5D-130EC0F8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61519"/>
        <c:axId val="818061999"/>
      </c:lineChart>
      <c:catAx>
        <c:axId val="81806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999"/>
        <c:crosses val="autoZero"/>
        <c:auto val="1"/>
        <c:lblAlgn val="ctr"/>
        <c:lblOffset val="100"/>
        <c:noMultiLvlLbl val="0"/>
      </c:catAx>
      <c:valAx>
        <c:axId val="818061999"/>
        <c:scaling>
          <c:orientation val="minMax"/>
          <c:max val="8.5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61519"/>
        <c:crosses val="autoZero"/>
        <c:crossBetween val="between"/>
      </c:valAx>
      <c:valAx>
        <c:axId val="817328271"/>
        <c:scaling>
          <c:orientation val="minMax"/>
          <c:max val="1.0000000000000002E-3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079419871"/>
        <c:crosses val="max"/>
        <c:crossBetween val="between"/>
      </c:valAx>
      <c:catAx>
        <c:axId val="1079419871"/>
        <c:scaling>
          <c:orientation val="minMax"/>
        </c:scaling>
        <c:delete val="1"/>
        <c:axPos val="b"/>
        <c:majorTickMark val="out"/>
        <c:minorTickMark val="none"/>
        <c:tickLblPos val="nextTo"/>
        <c:crossAx val="817328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05325479353251E-2"/>
          <c:y val="1.5769243400068644E-2"/>
          <c:w val="0.93879976357917094"/>
          <c:h val="0.88813225698921827"/>
        </c:manualLayout>
      </c:layout>
      <c:lineChart>
        <c:grouping val="standard"/>
        <c:varyColors val="0"/>
        <c:ser>
          <c:idx val="0"/>
          <c:order val="0"/>
          <c:tx>
            <c:strRef>
              <c:f>CONFRONTO!$A$28</c:f>
              <c:strCache>
                <c:ptCount val="1"/>
                <c:pt idx="0">
                  <c:v>Deflatore del PIL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CONFRONTO!$B$27:$AD$27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CONFRONTO!$B$28:$AD$28</c:f>
              <c:numCache>
                <c:formatCode>General</c:formatCode>
                <c:ptCount val="29"/>
                <c:pt idx="0">
                  <c:v>1</c:v>
                </c:pt>
                <c:pt idx="1">
                  <c:v>1.0456472509362273</c:v>
                </c:pt>
                <c:pt idx="2">
                  <c:v>1.0729842667728482</c:v>
                </c:pt>
                <c:pt idx="3">
                  <c:v>1.0992307914781383</c:v>
                </c:pt>
                <c:pt idx="4">
                  <c:v>1.1163909021740963</c:v>
                </c:pt>
                <c:pt idx="5">
                  <c:v>1.1371588460769875</c:v>
                </c:pt>
                <c:pt idx="6">
                  <c:v>1.172328766117106</c:v>
                </c:pt>
                <c:pt idx="7">
                  <c:v>1.2108122965734478</c:v>
                </c:pt>
                <c:pt idx="8">
                  <c:v>1.2489791783612181</c:v>
                </c:pt>
                <c:pt idx="9">
                  <c:v>1.2828039857572424</c:v>
                </c:pt>
                <c:pt idx="10">
                  <c:v>1.3088064383012776</c:v>
                </c:pt>
                <c:pt idx="11">
                  <c:v>1.3371146440619803</c:v>
                </c:pt>
                <c:pt idx="12">
                  <c:v>1.3707545662129812</c:v>
                </c:pt>
                <c:pt idx="13">
                  <c:v>1.4033457414977464</c:v>
                </c:pt>
                <c:pt idx="14">
                  <c:v>1.4256614722269474</c:v>
                </c:pt>
                <c:pt idx="15">
                  <c:v>1.4319890808371192</c:v>
                </c:pt>
                <c:pt idx="16">
                  <c:v>1.4551664696832733</c:v>
                </c:pt>
                <c:pt idx="17">
                  <c:v>1.4770111062974896</c:v>
                </c:pt>
                <c:pt idx="18">
                  <c:v>1.4936493691414163</c:v>
                </c:pt>
                <c:pt idx="19">
                  <c:v>1.5072893711766613</c:v>
                </c:pt>
                <c:pt idx="20">
                  <c:v>1.521444571492814</c:v>
                </c:pt>
                <c:pt idx="21">
                  <c:v>1.538926310653068</c:v>
                </c:pt>
                <c:pt idx="22">
                  <c:v>1.5502906289838445</c:v>
                </c:pt>
                <c:pt idx="23">
                  <c:v>1.5670030864435893</c:v>
                </c:pt>
                <c:pt idx="24">
                  <c:v>1.5817743953867938</c:v>
                </c:pt>
                <c:pt idx="25">
                  <c:v>1.604511668006869</c:v>
                </c:pt>
                <c:pt idx="26">
                  <c:v>1.6263802818645852</c:v>
                </c:pt>
                <c:pt idx="27">
                  <c:v>1.6873411626636872</c:v>
                </c:pt>
                <c:pt idx="28">
                  <c:v>1.7771374861483418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7-4026-9EF2-74FA095E5B38}"/>
            </c:ext>
          </c:extLst>
        </c:ser>
        <c:ser>
          <c:idx val="1"/>
          <c:order val="1"/>
          <c:tx>
            <c:strRef>
              <c:f>CONFRONTO!$A$29</c:f>
              <c:strCache>
                <c:ptCount val="1"/>
                <c:pt idx="0">
                  <c:v>FOI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CONFRONTO!$B$27:$AD$27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CONFRONTO!$B$29:$AD$29</c:f>
              <c:numCache>
                <c:formatCode>General</c:formatCode>
                <c:ptCount val="29"/>
                <c:pt idx="0">
                  <c:v>1</c:v>
                </c:pt>
                <c:pt idx="1">
                  <c:v>1.0389999083087813</c:v>
                </c:pt>
                <c:pt idx="2">
                  <c:v>1.0570000286414916</c:v>
                </c:pt>
                <c:pt idx="3">
                  <c:v>1.0759999100388045</c:v>
                </c:pt>
                <c:pt idx="4">
                  <c:v>1.0930000770821353</c:v>
                </c:pt>
                <c:pt idx="5">
                  <c:v>1.1209999225334148</c:v>
                </c:pt>
                <c:pt idx="6">
                  <c:v>1.1510000590130065</c:v>
                </c:pt>
                <c:pt idx="7">
                  <c:v>1.178999904464286</c:v>
                </c:pt>
                <c:pt idx="8">
                  <c:v>1.2080000876544985</c:v>
                </c:pt>
                <c:pt idx="9">
                  <c:v>1.2319999277234839</c:v>
                </c:pt>
                <c:pt idx="10">
                  <c:v>1.2529999079243319</c:v>
                </c:pt>
                <c:pt idx="11">
                  <c:v>1.2780000857322507</c:v>
                </c:pt>
                <c:pt idx="12">
                  <c:v>1.3000000192224779</c:v>
                </c:pt>
                <c:pt idx="13">
                  <c:v>1.3419999796241737</c:v>
                </c:pt>
                <c:pt idx="14">
                  <c:v>1.3520000891922968</c:v>
                </c:pt>
                <c:pt idx="15">
                  <c:v>1.3730000693931448</c:v>
                </c:pt>
                <c:pt idx="16">
                  <c:v>1.41007100206584</c:v>
                </c:pt>
                <c:pt idx="17">
                  <c:v>1.4526339888390452</c:v>
                </c:pt>
                <c:pt idx="18">
                  <c:v>1.4691099589157988</c:v>
                </c:pt>
                <c:pt idx="19">
                  <c:v>1.4718560820784421</c:v>
                </c:pt>
                <c:pt idx="20">
                  <c:v>1.4704830204971204</c:v>
                </c:pt>
                <c:pt idx="21">
                  <c:v>1.4690125374766234</c:v>
                </c:pt>
                <c:pt idx="22">
                  <c:v>1.486640687926343</c:v>
                </c:pt>
                <c:pt idx="23">
                  <c:v>1.5029937354935325</c:v>
                </c:pt>
                <c:pt idx="24">
                  <c:v>1.5105087041710001</c:v>
                </c:pt>
                <c:pt idx="25">
                  <c:v>1.5074876867626581</c:v>
                </c:pt>
                <c:pt idx="26">
                  <c:v>1.5361299528111485</c:v>
                </c:pt>
                <c:pt idx="27">
                  <c:v>1.6574842190832291</c:v>
                </c:pt>
                <c:pt idx="28">
                  <c:v>1.7453308826946401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7-4026-9EF2-74FA095E5B38}"/>
            </c:ext>
          </c:extLst>
        </c:ser>
        <c:ser>
          <c:idx val="2"/>
          <c:order val="2"/>
          <c:tx>
            <c:strRef>
              <c:f>CONFRONTO!$A$30</c:f>
              <c:strCache>
                <c:ptCount val="1"/>
                <c:pt idx="0">
                  <c:v>NIC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cat>
            <c:numRef>
              <c:f>CONFRONTO!$B$27:$AD$27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CONFRONTO!$B$30:$AD$30</c:f>
              <c:numCache>
                <c:formatCode>General</c:formatCode>
                <c:ptCount val="29"/>
                <c:pt idx="0">
                  <c:v>1</c:v>
                </c:pt>
                <c:pt idx="1">
                  <c:v>1.04</c:v>
                </c:pt>
                <c:pt idx="2">
                  <c:v>1.0608</c:v>
                </c:pt>
                <c:pt idx="3">
                  <c:v>1.0820160000000001</c:v>
                </c:pt>
                <c:pt idx="4">
                  <c:v>1.100410272</c:v>
                </c:pt>
                <c:pt idx="5">
                  <c:v>1.1279205287999998</c:v>
                </c:pt>
                <c:pt idx="6">
                  <c:v>1.1583743830775997</c:v>
                </c:pt>
                <c:pt idx="7">
                  <c:v>1.1873337426545396</c:v>
                </c:pt>
                <c:pt idx="8">
                  <c:v>1.219391753706212</c:v>
                </c:pt>
                <c:pt idx="9">
                  <c:v>1.2462183722877487</c:v>
                </c:pt>
                <c:pt idx="10">
                  <c:v>1.2698965213612159</c:v>
                </c:pt>
                <c:pt idx="11">
                  <c:v>1.2965643483098013</c:v>
                </c:pt>
                <c:pt idx="12">
                  <c:v>1.3199025065793777</c:v>
                </c:pt>
                <c:pt idx="13">
                  <c:v>1.363459289296497</c:v>
                </c:pt>
                <c:pt idx="14">
                  <c:v>1.3743669636108689</c:v>
                </c:pt>
                <c:pt idx="15">
                  <c:v>1.3949824680650318</c:v>
                </c:pt>
                <c:pt idx="16">
                  <c:v>1.4340419771708528</c:v>
                </c:pt>
                <c:pt idx="17">
                  <c:v>1.4770632364859784</c:v>
                </c:pt>
                <c:pt idx="18">
                  <c:v>1.4947879953238101</c:v>
                </c:pt>
                <c:pt idx="19">
                  <c:v>1.4977775713144577</c:v>
                </c:pt>
                <c:pt idx="20">
                  <c:v>1.499275348885772</c:v>
                </c:pt>
                <c:pt idx="21">
                  <c:v>1.4977760735368861</c:v>
                </c:pt>
                <c:pt idx="22">
                  <c:v>1.5157493864193288</c:v>
                </c:pt>
                <c:pt idx="23">
                  <c:v>1.5339383790563608</c:v>
                </c:pt>
                <c:pt idx="24">
                  <c:v>1.5431420093306989</c:v>
                </c:pt>
                <c:pt idx="25">
                  <c:v>1.5400557253120375</c:v>
                </c:pt>
                <c:pt idx="26">
                  <c:v>1.569316784092966</c:v>
                </c:pt>
                <c:pt idx="27">
                  <c:v>1.6964314436044963</c:v>
                </c:pt>
                <c:pt idx="28">
                  <c:v>1.7931280358899524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D7-4026-9EF2-74FA095E5B38}"/>
            </c:ext>
          </c:extLst>
        </c:ser>
        <c:ser>
          <c:idx val="3"/>
          <c:order val="3"/>
          <c:tx>
            <c:strRef>
              <c:f>CONFRONTO!$A$31</c:f>
              <c:strCache>
                <c:ptCount val="1"/>
                <c:pt idx="0">
                  <c:v>FOI moving-avergae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cat>
            <c:numRef>
              <c:f>CONFRONTO!$B$27:$AD$27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CONFRONTO!$B$31:$AD$31</c:f>
              <c:numCache>
                <c:formatCode>General</c:formatCode>
                <c:ptCount val="29"/>
                <c:pt idx="0">
                  <c:v>1</c:v>
                </c:pt>
                <c:pt idx="1">
                  <c:v>1.0389999083087813</c:v>
                </c:pt>
                <c:pt idx="2">
                  <c:v>1.0570000286414916</c:v>
                </c:pt>
                <c:pt idx="3">
                  <c:v>1.0759999100388045</c:v>
                </c:pt>
                <c:pt idx="4">
                  <c:v>1.0930000770821353</c:v>
                </c:pt>
                <c:pt idx="5">
                  <c:v>1.1182957061103598</c:v>
                </c:pt>
                <c:pt idx="6">
                  <c:v>1.1414396267563063</c:v>
                </c:pt>
                <c:pt idx="7">
                  <c:v>1.1666610150742054</c:v>
                </c:pt>
                <c:pt idx="8">
                  <c:v>1.1939848204026997</c:v>
                </c:pt>
                <c:pt idx="9">
                  <c:v>1.2229199901159302</c:v>
                </c:pt>
                <c:pt idx="10">
                  <c:v>1.2504598081305458</c:v>
                </c:pt>
                <c:pt idx="11">
                  <c:v>1.2769167676804922</c:v>
                </c:pt>
                <c:pt idx="12">
                  <c:v>1.3021171622805614</c:v>
                </c:pt>
                <c:pt idx="13">
                  <c:v>1.3298228610509668</c:v>
                </c:pt>
                <c:pt idx="14">
                  <c:v>1.3548159109608939</c:v>
                </c:pt>
                <c:pt idx="15">
                  <c:v>1.3798687438838189</c:v>
                </c:pt>
                <c:pt idx="16">
                  <c:v>1.4073298237619809</c:v>
                </c:pt>
                <c:pt idx="17">
                  <c:v>1.4389882096380615</c:v>
                </c:pt>
                <c:pt idx="18">
                  <c:v>1.4653249329899731</c:v>
                </c:pt>
                <c:pt idx="19">
                  <c:v>1.4905076705611966</c:v>
                </c:pt>
                <c:pt idx="20">
                  <c:v>1.5112148299902961</c:v>
                </c:pt>
                <c:pt idx="21">
                  <c:v>1.523746879729643</c:v>
                </c:pt>
                <c:pt idx="22">
                  <c:v>1.5308409879724125</c:v>
                </c:pt>
                <c:pt idx="23">
                  <c:v>1.5378633735520668</c:v>
                </c:pt>
                <c:pt idx="24">
                  <c:v>1.5458809081081462</c:v>
                </c:pt>
                <c:pt idx="25">
                  <c:v>1.5536103126486867</c:v>
                </c:pt>
                <c:pt idx="26">
                  <c:v>1.5675928054625248</c:v>
                </c:pt>
                <c:pt idx="27">
                  <c:v>1.6027068843048853</c:v>
                </c:pt>
                <c:pt idx="28">
                  <c:v>1.6520702563414758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D7-4026-9EF2-74FA095E5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030111"/>
        <c:axId val="818030591"/>
      </c:lineChart>
      <c:catAx>
        <c:axId val="818030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30591"/>
        <c:crosses val="autoZero"/>
        <c:auto val="1"/>
        <c:lblAlgn val="ctr"/>
        <c:lblOffset val="100"/>
        <c:noMultiLvlLbl val="0"/>
      </c:catAx>
      <c:valAx>
        <c:axId val="818030591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1803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4346336478932"/>
          <c:y val="2.5836211208265729E-2"/>
          <c:w val="0.62610065917332858"/>
          <c:h val="5.1220651996697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TIR!$L$104</c:f>
              <c:strCache>
                <c:ptCount val="1"/>
                <c:pt idx="0">
                  <c:v>Montante di capitale unitario dopo venti anni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417-45B9-9886-2961546BB0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TIR!$M$103:$Q$103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TIR!$M$104:$Q$104</c:f>
              <c:numCache>
                <c:formatCode>0.0</c:formatCode>
                <c:ptCount val="5"/>
                <c:pt idx="0">
                  <c:v>1.7452305843927267</c:v>
                </c:pt>
                <c:pt idx="1">
                  <c:v>1.7661176347156415</c:v>
                </c:pt>
                <c:pt idx="2">
                  <c:v>1.3473706167057196</c:v>
                </c:pt>
                <c:pt idx="3">
                  <c:v>1.364616716114629</c:v>
                </c:pt>
                <c:pt idx="4">
                  <c:v>1.3413068978353151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7-45B9-9886-2961546B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7"/>
        <c:axId val="688493823"/>
        <c:axId val="688499103"/>
      </c:barChart>
      <c:lineChart>
        <c:grouping val="standard"/>
        <c:varyColors val="0"/>
        <c:ser>
          <c:idx val="1"/>
          <c:order val="1"/>
          <c:tx>
            <c:strRef>
              <c:f>TIR!$L$105</c:f>
              <c:strCache>
                <c:ptCount val="1"/>
                <c:pt idx="0">
                  <c:v>diff. % vs. Benchmark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77308567840804E-2"/>
                  <c:y val="4.260262928667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17-45B9-9886-2961546BB093}"/>
                </c:ext>
              </c:extLst>
            </c:dLbl>
            <c:dLbl>
              <c:idx val="2"/>
              <c:layout>
                <c:manualLayout>
                  <c:x val="-2.2512150357056884E-3"/>
                  <c:y val="-3.692227871512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17-45B9-9886-2961546BB093}"/>
                </c:ext>
              </c:extLst>
            </c:dLbl>
            <c:dLbl>
              <c:idx val="3"/>
              <c:layout>
                <c:manualLayout>
                  <c:x val="6.7536451071171484E-3"/>
                  <c:y val="-3.408210342934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17-45B9-9886-2961546BB093}"/>
                </c:ext>
              </c:extLst>
            </c:dLbl>
            <c:dLbl>
              <c:idx val="4"/>
              <c:layout>
                <c:manualLayout>
                  <c:x val="2.2512150357056884E-3"/>
                  <c:y val="-3.408210342934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17-45B9-9886-2961546BB0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TIR!$M$103:$Q$103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TIR!$M$105:$Q$105</c:f>
              <c:numCache>
                <c:formatCode>0.0%</c:formatCode>
                <c:ptCount val="5"/>
                <c:pt idx="1">
                  <c:v>1.1968074883458862E-2</c:v>
                </c:pt>
                <c:pt idx="2">
                  <c:v>-0.22796985753343715</c:v>
                </c:pt>
                <c:pt idx="3">
                  <c:v>-0.21808801179732748</c:v>
                </c:pt>
                <c:pt idx="4">
                  <c:v>-0.23144430894669518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7-45B9-9886-2961546B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493823"/>
        <c:axId val="688499103"/>
      </c:lineChart>
      <c:catAx>
        <c:axId val="68849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9103"/>
        <c:crosses val="autoZero"/>
        <c:auto val="1"/>
        <c:lblAlgn val="ctr"/>
        <c:lblOffset val="100"/>
        <c:noMultiLvlLbl val="0"/>
      </c:catAx>
      <c:valAx>
        <c:axId val="688499103"/>
        <c:scaling>
          <c:orientation val="minMax"/>
          <c:max val="1.8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TIR!$W$80</c:f>
              <c:strCache>
                <c:ptCount val="1"/>
                <c:pt idx="0">
                  <c:v>Benchmark</c:v>
                </c:pt>
              </c:strCache>
            </c:strRef>
          </c:tx>
          <c:spPr>
            <a:ln w="2540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9.4753717325326059E-2"/>
                  <c:y val="-3.855591989719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7-4CF4-BECD-2DF06A3A9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TIR!$W$81:$W$100</c:f>
              <c:numCache>
                <c:formatCode>0.00</c:formatCode>
                <c:ptCount val="20"/>
                <c:pt idx="0">
                  <c:v>1</c:v>
                </c:pt>
                <c:pt idx="1">
                  <c:v>1.0194502001015227</c:v>
                </c:pt>
                <c:pt idx="2">
                  <c:v>1.0364622602744769</c:v>
                </c:pt>
                <c:pt idx="3">
                  <c:v>1.0567077479882969</c:v>
                </c:pt>
                <c:pt idx="4">
                  <c:v>1.0745162778348725</c:v>
                </c:pt>
                <c:pt idx="5">
                  <c:v>1.1085023686065838</c:v>
                </c:pt>
                <c:pt idx="6">
                  <c:v>1.1165890729727301</c:v>
                </c:pt>
                <c:pt idx="7">
                  <c:v>1.1335683123170865</c:v>
                </c:pt>
                <c:pt idx="8">
                  <c:v>1.163531867583103</c:v>
                </c:pt>
                <c:pt idx="9">
                  <c:v>1.197915526418593</c:v>
                </c:pt>
                <c:pt idx="10">
                  <c:v>1.2112171201362723</c:v>
                </c:pt>
                <c:pt idx="11">
                  <c:v>1.2134336337400864</c:v>
                </c:pt>
                <c:pt idx="12">
                  <c:v>1.2123254203606335</c:v>
                </c:pt>
                <c:pt idx="13">
                  <c:v>1.2111385537741006</c:v>
                </c:pt>
                <c:pt idx="14">
                  <c:v>1.2253670095038389</c:v>
                </c:pt>
                <c:pt idx="15">
                  <c:v>1.2385629868291859</c:v>
                </c:pt>
                <c:pt idx="16">
                  <c:v>1.2446257526497149</c:v>
                </c:pt>
                <c:pt idx="17">
                  <c:v>1.2421887754260268</c:v>
                </c:pt>
                <c:pt idx="18">
                  <c:v>1.2652947288377263</c:v>
                </c:pt>
                <c:pt idx="19">
                  <c:v>1.363153888460765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8-4A76-9244-45192457465B}"/>
            </c:ext>
          </c:extLst>
        </c:ser>
        <c:ser>
          <c:idx val="1"/>
          <c:order val="1"/>
          <c:tx>
            <c:strRef>
              <c:f>TIR!$X$80</c:f>
              <c:strCache>
                <c:ptCount val="1"/>
                <c:pt idx="0">
                  <c:v>I Ipotesi</c:v>
                </c:pt>
              </c:strCache>
            </c:strRef>
          </c:tx>
          <c:spPr>
            <a:ln w="3175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val>
            <c:numRef>
              <c:f>TIR!$X$81:$X$100</c:f>
              <c:numCache>
                <c:formatCode>0.00</c:formatCode>
                <c:ptCount val="20"/>
                <c:pt idx="0">
                  <c:v>1</c:v>
                </c:pt>
                <c:pt idx="1">
                  <c:v>1.0265132413849822</c:v>
                </c:pt>
                <c:pt idx="2">
                  <c:v>1.0468837212371849</c:v>
                </c:pt>
                <c:pt idx="3">
                  <c:v>1.0690512897512994</c:v>
                </c:pt>
                <c:pt idx="4">
                  <c:v>1.0953823029322551</c:v>
                </c:pt>
                <c:pt idx="5">
                  <c:v>1.1208792823118972</c:v>
                </c:pt>
                <c:pt idx="6">
                  <c:v>1.138328982321499</c:v>
                </c:pt>
                <c:pt idx="7">
                  <c:v>1.1432752051811699</c:v>
                </c:pt>
                <c:pt idx="8">
                  <c:v>1.1613910368743305</c:v>
                </c:pt>
                <c:pt idx="9">
                  <c:v>1.1784594563414279</c:v>
                </c:pt>
                <c:pt idx="10">
                  <c:v>1.1914558110890525</c:v>
                </c:pt>
                <c:pt idx="11">
                  <c:v>1.2021076945654625</c:v>
                </c:pt>
                <c:pt idx="12">
                  <c:v>1.2131598110051725</c:v>
                </c:pt>
                <c:pt idx="13">
                  <c:v>1.2268065601236327</c:v>
                </c:pt>
                <c:pt idx="14">
                  <c:v>1.235675758056747</c:v>
                </c:pt>
                <c:pt idx="15">
                  <c:v>1.2487168636489685</c:v>
                </c:pt>
                <c:pt idx="16">
                  <c:v>1.2602406659296932</c:v>
                </c:pt>
                <c:pt idx="17">
                  <c:v>1.2779756175906964</c:v>
                </c:pt>
                <c:pt idx="18">
                  <c:v>1.2950279439681922</c:v>
                </c:pt>
                <c:pt idx="19">
                  <c:v>1.3425495341270106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8-4A76-9244-45192457465B}"/>
            </c:ext>
          </c:extLst>
        </c:ser>
        <c:ser>
          <c:idx val="2"/>
          <c:order val="2"/>
          <c:tx>
            <c:strRef>
              <c:f>TIR!$Y$80</c:f>
              <c:strCache>
                <c:ptCount val="1"/>
                <c:pt idx="0">
                  <c:v>II Ipotesi</c:v>
                </c:pt>
              </c:strCache>
            </c:strRef>
          </c:tx>
          <c:spPr>
            <a:ln w="31750" cap="flat" cmpd="sng" algn="ctr">
              <a:solidFill>
                <a:srgbClr val="D6A300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7.8625425014632142E-2"/>
                  <c:y val="1.156677596915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7-4CF4-BECD-2DF06A3A9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TIR!$Y$81:$Y$100</c:f>
              <c:numCache>
                <c:formatCode>0.00</c:formatCode>
                <c:ptCount val="20"/>
                <c:pt idx="0">
                  <c:v>1</c:v>
                </c:pt>
                <c:pt idx="1">
                  <c:v>1.0186861416833135</c:v>
                </c:pt>
                <c:pt idx="2">
                  <c:v>1.0287364736719153</c:v>
                </c:pt>
                <c:pt idx="3">
                  <c:v>1.0518209679841248</c:v>
                </c:pt>
                <c:pt idx="4">
                  <c:v>1.0694111725911515</c:v>
                </c:pt>
                <c:pt idx="5">
                  <c:v>1.0769067525778491</c:v>
                </c:pt>
                <c:pt idx="6">
                  <c:v>1.0117385911221253</c:v>
                </c:pt>
                <c:pt idx="7">
                  <c:v>1.0292814341205587</c:v>
                </c:pt>
                <c:pt idx="8">
                  <c:v>1.0483296087875758</c:v>
                </c:pt>
                <c:pt idx="9">
                  <c:v>1.0323342510286622</c:v>
                </c:pt>
                <c:pt idx="10">
                  <c:v>1.0093062755988997</c:v>
                </c:pt>
                <c:pt idx="11">
                  <c:v>0.9959678018809045</c:v>
                </c:pt>
                <c:pt idx="12">
                  <c:v>0.98787034096297577</c:v>
                </c:pt>
                <c:pt idx="13">
                  <c:v>0.9848628954812102</c:v>
                </c:pt>
                <c:pt idx="14">
                  <c:v>0.99808624618951847</c:v>
                </c:pt>
                <c:pt idx="15">
                  <c:v>1.0031037349498566</c:v>
                </c:pt>
                <c:pt idx="16">
                  <c:v>0.99781435206918945</c:v>
                </c:pt>
                <c:pt idx="17">
                  <c:v>0.89134763932512118</c:v>
                </c:pt>
                <c:pt idx="18">
                  <c:v>0.96863050941388429</c:v>
                </c:pt>
                <c:pt idx="19">
                  <c:v>1.0676245227034189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8-4A76-9244-45192457465B}"/>
            </c:ext>
          </c:extLst>
        </c:ser>
        <c:ser>
          <c:idx val="3"/>
          <c:order val="3"/>
          <c:tx>
            <c:strRef>
              <c:f>TIR!$Z$80</c:f>
              <c:strCache>
                <c:ptCount val="1"/>
                <c:pt idx="0">
                  <c:v>III Ipotesi</c:v>
                </c:pt>
              </c:strCache>
            </c:strRef>
          </c:tx>
          <c:spPr>
            <a:ln w="31750" cap="flat" cmpd="sng" algn="ctr">
              <a:solidFill>
                <a:srgbClr val="1D82AF"/>
              </a:solidFill>
              <a:miter lim="800000"/>
            </a:ln>
            <a:effectLst/>
          </c:spPr>
          <c:marker>
            <c:symbol val="none"/>
          </c:marker>
          <c:val>
            <c:numRef>
              <c:f>TIR!$Z$81:$Z$100</c:f>
              <c:numCache>
                <c:formatCode>0.00</c:formatCode>
                <c:ptCount val="20"/>
                <c:pt idx="0">
                  <c:v>1</c:v>
                </c:pt>
                <c:pt idx="1">
                  <c:v>1.0257491829667731</c:v>
                </c:pt>
                <c:pt idx="2">
                  <c:v>1.0391073420030217</c:v>
                </c:pt>
                <c:pt idx="3">
                  <c:v>1.0641303053921647</c:v>
                </c:pt>
                <c:pt idx="4">
                  <c:v>1.0902025531063826</c:v>
                </c:pt>
                <c:pt idx="5">
                  <c:v>1.0887380377123412</c:v>
                </c:pt>
                <c:pt idx="6">
                  <c:v>1.031860724388697</c:v>
                </c:pt>
                <c:pt idx="7">
                  <c:v>1.0385452415023895</c:v>
                </c:pt>
                <c:pt idx="8">
                  <c:v>1.0467693668486535</c:v>
                </c:pt>
                <c:pt idx="9">
                  <c:v>1.0152484964407431</c:v>
                </c:pt>
                <c:pt idx="10">
                  <c:v>0.99252480188382275</c:v>
                </c:pt>
                <c:pt idx="11">
                  <c:v>0.98646518978961373</c:v>
                </c:pt>
                <c:pt idx="12">
                  <c:v>0.98841542375292568</c:v>
                </c:pt>
                <c:pt idx="13">
                  <c:v>0.99749259289915149</c:v>
                </c:pt>
                <c:pt idx="14">
                  <c:v>1.0063783470248266</c:v>
                </c:pt>
                <c:pt idx="15">
                  <c:v>1.0112209735287803</c:v>
                </c:pt>
                <c:pt idx="16">
                  <c:v>1.0102709295483148</c:v>
                </c:pt>
                <c:pt idx="17">
                  <c:v>0.91867042137101429</c:v>
                </c:pt>
                <c:pt idx="18">
                  <c:v>0.99349211446953933</c:v>
                </c:pt>
                <c:pt idx="19">
                  <c:v>1.0546459167529401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8-4A76-9244-45192457465B}"/>
            </c:ext>
          </c:extLst>
        </c:ser>
        <c:ser>
          <c:idx val="4"/>
          <c:order val="4"/>
          <c:tx>
            <c:strRef>
              <c:f>TIR!$AA$80</c:f>
              <c:strCache>
                <c:ptCount val="1"/>
                <c:pt idx="0">
                  <c:v>variante Benchmark</c:v>
                </c:pt>
              </c:strCache>
            </c:strRef>
          </c:tx>
          <c:spPr>
            <a:ln w="25400" cap="flat" cmpd="dbl" algn="ctr">
              <a:solidFill>
                <a:schemeClr val="tx1"/>
              </a:solidFill>
              <a:prstDash val="sysDash"/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443298654859148E-2"/>
                  <c:y val="3.0844735917753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07-4CF4-BECD-2DF06A3A9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TIR!$AA$81:$AA$100</c:f>
              <c:numCache>
                <c:formatCode>0.00</c:formatCode>
                <c:ptCount val="20"/>
                <c:pt idx="0">
                  <c:v>0.8738610165640035</c:v>
                </c:pt>
                <c:pt idx="1">
                  <c:v>0.89085778819709338</c:v>
                </c:pt>
                <c:pt idx="2">
                  <c:v>0.90572396439367908</c:v>
                </c:pt>
                <c:pt idx="3">
                  <c:v>0.92341570686811192</c:v>
                </c:pt>
                <c:pt idx="4">
                  <c:v>0.93897788686335093</c:v>
                </c:pt>
                <c:pt idx="5">
                  <c:v>0.96867700669415491</c:v>
                </c:pt>
                <c:pt idx="6">
                  <c:v>0.97574366239220822</c:v>
                </c:pt>
                <c:pt idx="7">
                  <c:v>0.99058115774615119</c:v>
                </c:pt>
                <c:pt idx="8">
                  <c:v>1.0167651406107838</c:v>
                </c:pt>
                <c:pt idx="9">
                  <c:v>1.0468116796739551</c:v>
                </c:pt>
                <c:pt idx="10">
                  <c:v>1.0584354238820073</c:v>
                </c:pt>
                <c:pt idx="11">
                  <c:v>1.0603723487130645</c:v>
                </c:pt>
                <c:pt idx="12">
                  <c:v>1.0594039242427258</c:v>
                </c:pt>
                <c:pt idx="13">
                  <c:v>1.0583667678008923</c:v>
                </c:pt>
                <c:pt idx="14">
                  <c:v>1.0708004605890173</c:v>
                </c:pt>
                <c:pt idx="15">
                  <c:v>1.0823319107491005</c:v>
                </c:pt>
                <c:pt idx="16">
                  <c:v>1.0876299254522175</c:v>
                </c:pt>
                <c:pt idx="17">
                  <c:v>1.085500346058182</c:v>
                </c:pt>
                <c:pt idx="18">
                  <c:v>1.1056917379952103</c:v>
                </c:pt>
                <c:pt idx="19">
                  <c:v>1.191207042703498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18-4A76-9244-45192457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523039"/>
        <c:axId val="795542239"/>
      </c:lineChart>
      <c:catAx>
        <c:axId val="79552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95542239"/>
        <c:crosses val="autoZero"/>
        <c:auto val="1"/>
        <c:lblAlgn val="ctr"/>
        <c:lblOffset val="100"/>
        <c:noMultiLvlLbl val="0"/>
      </c:catAx>
      <c:valAx>
        <c:axId val="795542239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9552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'TIR (3)'!$L$104</c:f>
              <c:strCache>
                <c:ptCount val="1"/>
                <c:pt idx="0">
                  <c:v>Montante di capitale unitario dopo venti anni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E-437D-943A-878C8C3E51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'TIR (3)'!$M$103:$Q$103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'TIR (3)'!$M$104:$Q$104</c:f>
              <c:numCache>
                <c:formatCode>0.0</c:formatCode>
                <c:ptCount val="5"/>
                <c:pt idx="0">
                  <c:v>1.7452305843927267</c:v>
                </c:pt>
                <c:pt idx="1">
                  <c:v>1.7661176347156415</c:v>
                </c:pt>
                <c:pt idx="2">
                  <c:v>1.4818458323356887</c:v>
                </c:pt>
                <c:pt idx="3">
                  <c:v>1.5166189557210679</c:v>
                </c:pt>
                <c:pt idx="4">
                  <c:v>1.3419055997016531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E-437D-943A-878C8C3E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7"/>
        <c:axId val="688493823"/>
        <c:axId val="688499103"/>
      </c:barChart>
      <c:lineChart>
        <c:grouping val="standard"/>
        <c:varyColors val="0"/>
        <c:ser>
          <c:idx val="1"/>
          <c:order val="1"/>
          <c:tx>
            <c:strRef>
              <c:f>'TIR (3)'!$L$105</c:f>
              <c:strCache>
                <c:ptCount val="1"/>
                <c:pt idx="0">
                  <c:v>diff. % vs. Benchmark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77308567840804E-2"/>
                  <c:y val="4.260262928667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7E-437D-943A-878C8C3E516A}"/>
                </c:ext>
              </c:extLst>
            </c:dLbl>
            <c:dLbl>
              <c:idx val="2"/>
              <c:layout>
                <c:manualLayout>
                  <c:x val="-2.2512150357056884E-3"/>
                  <c:y val="-3.692227871512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7E-437D-943A-878C8C3E516A}"/>
                </c:ext>
              </c:extLst>
            </c:dLbl>
            <c:dLbl>
              <c:idx val="3"/>
              <c:layout>
                <c:manualLayout>
                  <c:x val="6.7536451071171484E-3"/>
                  <c:y val="-3.408210342934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7E-437D-943A-878C8C3E516A}"/>
                </c:ext>
              </c:extLst>
            </c:dLbl>
            <c:dLbl>
              <c:idx val="4"/>
              <c:layout>
                <c:manualLayout>
                  <c:x val="2.2512150357056884E-3"/>
                  <c:y val="-3.408210342934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7E-437D-943A-878C8C3E5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'TIR (3)'!$M$103:$Q$103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'TIR (3)'!$M$105:$Q$105</c:f>
              <c:numCache>
                <c:formatCode>0.0%</c:formatCode>
                <c:ptCount val="5"/>
                <c:pt idx="1">
                  <c:v>1.1968074883458862E-2</c:v>
                </c:pt>
                <c:pt idx="2">
                  <c:v>-0.15091687849871474</c:v>
                </c:pt>
                <c:pt idx="3">
                  <c:v>-0.13099222000582056</c:v>
                </c:pt>
                <c:pt idx="4">
                  <c:v>-0.23110125865197073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7E-437D-943A-878C8C3E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493823"/>
        <c:axId val="688499103"/>
      </c:lineChart>
      <c:catAx>
        <c:axId val="68849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9103"/>
        <c:crosses val="autoZero"/>
        <c:auto val="1"/>
        <c:lblAlgn val="ctr"/>
        <c:lblOffset val="100"/>
        <c:noMultiLvlLbl val="0"/>
      </c:catAx>
      <c:valAx>
        <c:axId val="688499103"/>
        <c:scaling>
          <c:orientation val="minMax"/>
          <c:max val="1.8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'TIR (4)'!$L$104</c:f>
              <c:strCache>
                <c:ptCount val="1"/>
                <c:pt idx="0">
                  <c:v>Montante di capitale unitario dopo venti anni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DC-41BE-8BAC-CF2E7A04AA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'TIR (4)'!$M$103:$Q$103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'TIR (4)'!$M$104:$Q$104</c:f>
              <c:numCache>
                <c:formatCode>0.0</c:formatCode>
                <c:ptCount val="5"/>
                <c:pt idx="0">
                  <c:v>1.7452305843927267</c:v>
                </c:pt>
                <c:pt idx="1">
                  <c:v>1.7661176347156415</c:v>
                </c:pt>
                <c:pt idx="2">
                  <c:v>1.3557671285859392</c:v>
                </c:pt>
                <c:pt idx="3">
                  <c:v>1.3734983296853387</c:v>
                </c:pt>
                <c:pt idx="4">
                  <c:v>1.3495390305371138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C-41BE-8BAC-CF2E7A04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7"/>
        <c:axId val="688493823"/>
        <c:axId val="688499103"/>
      </c:barChart>
      <c:lineChart>
        <c:grouping val="standard"/>
        <c:varyColors val="0"/>
        <c:ser>
          <c:idx val="1"/>
          <c:order val="1"/>
          <c:tx>
            <c:strRef>
              <c:f>'TIR (4)'!$L$105</c:f>
              <c:strCache>
                <c:ptCount val="1"/>
                <c:pt idx="0">
                  <c:v>diff. % vs. Benchmark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277308567840804E-2"/>
                  <c:y val="4.260262928667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DC-41BE-8BAC-CF2E7A04AADC}"/>
                </c:ext>
              </c:extLst>
            </c:dLbl>
            <c:dLbl>
              <c:idx val="2"/>
              <c:layout>
                <c:manualLayout>
                  <c:x val="-2.2512150357056884E-3"/>
                  <c:y val="-3.692227871512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DC-41BE-8BAC-CF2E7A04AADC}"/>
                </c:ext>
              </c:extLst>
            </c:dLbl>
            <c:dLbl>
              <c:idx val="3"/>
              <c:layout>
                <c:manualLayout>
                  <c:x val="6.7536451071171484E-3"/>
                  <c:y val="-3.408210342934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DC-41BE-8BAC-CF2E7A04AADC}"/>
                </c:ext>
              </c:extLst>
            </c:dLbl>
            <c:dLbl>
              <c:idx val="4"/>
              <c:layout>
                <c:manualLayout>
                  <c:x val="2.2512150357056884E-3"/>
                  <c:y val="-3.408210342934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DC-41BE-8BAC-CF2E7A04A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'TIR (4)'!$M$103:$Q$103</c:f>
              <c:strCache>
                <c:ptCount val="5"/>
                <c:pt idx="0">
                  <c:v>Benchmark</c:v>
                </c:pt>
                <c:pt idx="1">
                  <c:v>I Ipotesi</c:v>
                </c:pt>
                <c:pt idx="2">
                  <c:v>II Ipotesi</c:v>
                </c:pt>
                <c:pt idx="3">
                  <c:v>III Ipotesi</c:v>
                </c:pt>
                <c:pt idx="4">
                  <c:v>variante Benchmark</c:v>
                </c:pt>
              </c:strCache>
            </c:strRef>
          </c:cat>
          <c:val>
            <c:numRef>
              <c:f>'TIR (4)'!$M$105:$Q$105</c:f>
              <c:numCache>
                <c:formatCode>0.0%</c:formatCode>
                <c:ptCount val="5"/>
                <c:pt idx="1">
                  <c:v>1.1968074883458862E-2</c:v>
                </c:pt>
                <c:pt idx="2">
                  <c:v>-0.22315873861579494</c:v>
                </c:pt>
                <c:pt idx="3">
                  <c:v>-0.21299893437103418</c:v>
                </c:pt>
                <c:pt idx="4">
                  <c:v>-0.22672737768533802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DC-41BE-8BAC-CF2E7A04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493823"/>
        <c:axId val="688499103"/>
      </c:lineChart>
      <c:catAx>
        <c:axId val="68849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9103"/>
        <c:crosses val="autoZero"/>
        <c:auto val="1"/>
        <c:lblAlgn val="ctr"/>
        <c:lblOffset val="100"/>
        <c:noMultiLvlLbl val="0"/>
      </c:catAx>
      <c:valAx>
        <c:axId val="688499103"/>
        <c:scaling>
          <c:orientation val="minMax"/>
          <c:max val="1.8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68849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81701055434813E-2"/>
          <c:y val="0.17624700318799774"/>
          <c:w val="0.91184189701736129"/>
          <c:h val="0.71284006245451825"/>
        </c:manualLayout>
      </c:layout>
      <c:areaChart>
        <c:grouping val="standard"/>
        <c:varyColors val="0"/>
        <c:ser>
          <c:idx val="5"/>
          <c:order val="5"/>
          <c:tx>
            <c:strRef>
              <c:f>'TIR (4)'!$AB$80</c:f>
              <c:strCache>
                <c:ptCount val="1"/>
                <c:pt idx="0">
                  <c:v>diff. II Ipotesi vs. variante Benchmark (dx)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val>
            <c:numRef>
              <c:f>'TIR (4)'!$AB$81:$AB$100</c:f>
              <c:numCache>
                <c:formatCode>0.00</c:formatCode>
                <c:ptCount val="20"/>
                <c:pt idx="0">
                  <c:v>0.1261389834359965</c:v>
                </c:pt>
                <c:pt idx="1">
                  <c:v>0.12782835348622013</c:v>
                </c:pt>
                <c:pt idx="2">
                  <c:v>0.12301250927823626</c:v>
                </c:pt>
                <c:pt idx="3">
                  <c:v>0.12840526111601291</c:v>
                </c:pt>
                <c:pt idx="4">
                  <c:v>0.13043328572780055</c:v>
                </c:pt>
                <c:pt idx="5">
                  <c:v>0.10822974588369416</c:v>
                </c:pt>
                <c:pt idx="6">
                  <c:v>0.10116309018564085</c:v>
                </c:pt>
                <c:pt idx="7">
                  <c:v>8.6325594831697883E-2</c:v>
                </c:pt>
                <c:pt idx="8">
                  <c:v>6.0141611967065245E-2</c:v>
                </c:pt>
                <c:pt idx="9">
                  <c:v>3.0095072903894016E-2</c:v>
                </c:pt>
                <c:pt idx="10">
                  <c:v>1.8471328695841782E-2</c:v>
                </c:pt>
                <c:pt idx="11">
                  <c:v>1.6534403864784553E-2</c:v>
                </c:pt>
                <c:pt idx="12">
                  <c:v>1.6534403864784553E-2</c:v>
                </c:pt>
                <c:pt idx="13">
                  <c:v>1.6534403864784553E-2</c:v>
                </c:pt>
                <c:pt idx="14">
                  <c:v>6.1062919888317246E-3</c:v>
                </c:pt>
                <c:pt idx="15">
                  <c:v>-5.425158171251443E-3</c:v>
                </c:pt>
                <c:pt idx="16">
                  <c:v>-1.0723172874368414E-2</c:v>
                </c:pt>
                <c:pt idx="17">
                  <c:v>-1.0723172874368414E-2</c:v>
                </c:pt>
                <c:pt idx="18">
                  <c:v>-2.8784985417361186E-2</c:v>
                </c:pt>
                <c:pt idx="19">
                  <c:v>-0.11430029012564891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33-439F-8CA8-5C1DD5B2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49695"/>
        <c:axId val="778465055"/>
      </c:areaChart>
      <c:lineChart>
        <c:grouping val="standard"/>
        <c:varyColors val="0"/>
        <c:ser>
          <c:idx val="0"/>
          <c:order val="0"/>
          <c:tx>
            <c:strRef>
              <c:f>'TIR (4)'!$W$80</c:f>
              <c:strCache>
                <c:ptCount val="1"/>
                <c:pt idx="0">
                  <c:v>Benchmark</c:v>
                </c:pt>
              </c:strCache>
            </c:strRef>
          </c:tx>
          <c:spPr>
            <a:ln w="2540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7.0018621973929121E-2"/>
                  <c:y val="-3.0844735917753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672-8E95-F7199760B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'TIR (4)'!$W$81:$W$100</c:f>
              <c:numCache>
                <c:formatCode>0.00</c:formatCode>
                <c:ptCount val="20"/>
                <c:pt idx="0">
                  <c:v>1</c:v>
                </c:pt>
                <c:pt idx="1">
                  <c:v>1.0194502001015227</c:v>
                </c:pt>
                <c:pt idx="2">
                  <c:v>1.0364622602744769</c:v>
                </c:pt>
                <c:pt idx="3">
                  <c:v>1.0567077479882969</c:v>
                </c:pt>
                <c:pt idx="4">
                  <c:v>1.0745162778348725</c:v>
                </c:pt>
                <c:pt idx="5">
                  <c:v>1.1085023686065838</c:v>
                </c:pt>
                <c:pt idx="6">
                  <c:v>1.1165890729727301</c:v>
                </c:pt>
                <c:pt idx="7">
                  <c:v>1.1335683123170865</c:v>
                </c:pt>
                <c:pt idx="8">
                  <c:v>1.163531867583103</c:v>
                </c:pt>
                <c:pt idx="9">
                  <c:v>1.197915526418593</c:v>
                </c:pt>
                <c:pt idx="10">
                  <c:v>1.2112171201362723</c:v>
                </c:pt>
                <c:pt idx="11">
                  <c:v>1.2134336337400864</c:v>
                </c:pt>
                <c:pt idx="12">
                  <c:v>1.2123254203606335</c:v>
                </c:pt>
                <c:pt idx="13">
                  <c:v>1.2111385537741006</c:v>
                </c:pt>
                <c:pt idx="14">
                  <c:v>1.2253670095038389</c:v>
                </c:pt>
                <c:pt idx="15">
                  <c:v>1.2385629868291859</c:v>
                </c:pt>
                <c:pt idx="16">
                  <c:v>1.2446257526497149</c:v>
                </c:pt>
                <c:pt idx="17">
                  <c:v>1.2421887754260268</c:v>
                </c:pt>
                <c:pt idx="18">
                  <c:v>1.2652947288377263</c:v>
                </c:pt>
                <c:pt idx="19">
                  <c:v>1.363153888460765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3-439F-8CA8-5C1DD5B28072}"/>
            </c:ext>
          </c:extLst>
        </c:ser>
        <c:ser>
          <c:idx val="1"/>
          <c:order val="1"/>
          <c:tx>
            <c:strRef>
              <c:f>'TIR (4)'!$X$80</c:f>
              <c:strCache>
                <c:ptCount val="1"/>
                <c:pt idx="0">
                  <c:v>I Ipotesi</c:v>
                </c:pt>
              </c:strCache>
            </c:strRef>
          </c:tx>
          <c:spPr>
            <a:ln w="19050" cap="flat" cmpd="sng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val>
            <c:numRef>
              <c:f>'TIR (4)'!$X$81:$X$100</c:f>
              <c:numCache>
                <c:formatCode>0.00</c:formatCode>
                <c:ptCount val="20"/>
                <c:pt idx="0">
                  <c:v>1</c:v>
                </c:pt>
                <c:pt idx="1">
                  <c:v>1.0265132413849822</c:v>
                </c:pt>
                <c:pt idx="2">
                  <c:v>1.0468837212371849</c:v>
                </c:pt>
                <c:pt idx="3">
                  <c:v>1.0690512897512994</c:v>
                </c:pt>
                <c:pt idx="4">
                  <c:v>1.0953823029322551</c:v>
                </c:pt>
                <c:pt idx="5">
                  <c:v>1.1208792823118972</c:v>
                </c:pt>
                <c:pt idx="6">
                  <c:v>1.138328982321499</c:v>
                </c:pt>
                <c:pt idx="7">
                  <c:v>1.1432752051811699</c:v>
                </c:pt>
                <c:pt idx="8">
                  <c:v>1.1613910368743305</c:v>
                </c:pt>
                <c:pt idx="9">
                  <c:v>1.1784594563414279</c:v>
                </c:pt>
                <c:pt idx="10">
                  <c:v>1.1914558110890525</c:v>
                </c:pt>
                <c:pt idx="11">
                  <c:v>1.2021076945654625</c:v>
                </c:pt>
                <c:pt idx="12">
                  <c:v>1.2131598110051725</c:v>
                </c:pt>
                <c:pt idx="13">
                  <c:v>1.2268065601236327</c:v>
                </c:pt>
                <c:pt idx="14">
                  <c:v>1.235675758056747</c:v>
                </c:pt>
                <c:pt idx="15">
                  <c:v>1.2487168636489685</c:v>
                </c:pt>
                <c:pt idx="16">
                  <c:v>1.2602406659296932</c:v>
                </c:pt>
                <c:pt idx="17">
                  <c:v>1.2779756175906964</c:v>
                </c:pt>
                <c:pt idx="18">
                  <c:v>1.2950279439681922</c:v>
                </c:pt>
                <c:pt idx="19">
                  <c:v>1.3425495341270106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3-439F-8CA8-5C1DD5B28072}"/>
            </c:ext>
          </c:extLst>
        </c:ser>
        <c:ser>
          <c:idx val="2"/>
          <c:order val="2"/>
          <c:tx>
            <c:strRef>
              <c:f>'TIR (4)'!$Y$80</c:f>
              <c:strCache>
                <c:ptCount val="1"/>
                <c:pt idx="0">
                  <c:v>II Ipotesi</c:v>
                </c:pt>
              </c:strCache>
            </c:strRef>
          </c:tx>
          <c:spPr>
            <a:ln w="34925" cap="flat" cmpd="sng" algn="ctr">
              <a:solidFill>
                <a:srgbClr val="D6A300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8.789571694599628E-2"/>
                  <c:y val="0.14651249560933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6-4672-8E95-F7199760B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'TIR (4)'!$Y$81:$Y$100</c:f>
              <c:numCache>
                <c:formatCode>0.00</c:formatCode>
                <c:ptCount val="20"/>
                <c:pt idx="0">
                  <c:v>1</c:v>
                </c:pt>
                <c:pt idx="1">
                  <c:v>1.0186861416833135</c:v>
                </c:pt>
                <c:pt idx="2">
                  <c:v>1.0287364736719153</c:v>
                </c:pt>
                <c:pt idx="3">
                  <c:v>1.0518209679841248</c:v>
                </c:pt>
                <c:pt idx="4">
                  <c:v>1.0694111725911515</c:v>
                </c:pt>
                <c:pt idx="5">
                  <c:v>1.0769067525778491</c:v>
                </c:pt>
                <c:pt idx="6">
                  <c:v>1.0769067525778491</c:v>
                </c:pt>
                <c:pt idx="7">
                  <c:v>1.0769067525778491</c:v>
                </c:pt>
                <c:pt idx="8">
                  <c:v>1.0769067525778491</c:v>
                </c:pt>
                <c:pt idx="9">
                  <c:v>1.0769067525778491</c:v>
                </c:pt>
                <c:pt idx="10">
                  <c:v>1.0769067525778491</c:v>
                </c:pt>
                <c:pt idx="11">
                  <c:v>1.0769067525778491</c:v>
                </c:pt>
                <c:pt idx="12">
                  <c:v>1.0769067525778491</c:v>
                </c:pt>
                <c:pt idx="13">
                  <c:v>1.0769067525778491</c:v>
                </c:pt>
                <c:pt idx="14">
                  <c:v>1.0769067525778491</c:v>
                </c:pt>
                <c:pt idx="15">
                  <c:v>1.0769067525778491</c:v>
                </c:pt>
                <c:pt idx="16">
                  <c:v>1.0769067525778491</c:v>
                </c:pt>
                <c:pt idx="17">
                  <c:v>1.0769067525778491</c:v>
                </c:pt>
                <c:pt idx="18">
                  <c:v>1.0769067525778491</c:v>
                </c:pt>
                <c:pt idx="19">
                  <c:v>1.0769067525778491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3-439F-8CA8-5C1DD5B28072}"/>
            </c:ext>
          </c:extLst>
        </c:ser>
        <c:ser>
          <c:idx val="3"/>
          <c:order val="3"/>
          <c:tx>
            <c:strRef>
              <c:f>'TIR (4)'!$Z$80</c:f>
              <c:strCache>
                <c:ptCount val="1"/>
                <c:pt idx="0">
                  <c:v>III Ipotesi</c:v>
                </c:pt>
              </c:strCache>
            </c:strRef>
          </c:tx>
          <c:spPr>
            <a:ln w="28575" cap="flat" cmpd="sng" algn="ctr">
              <a:solidFill>
                <a:srgbClr val="1D82AF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5.9590316573556795E-3"/>
                  <c:y val="-5.7833879845788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E6-4672-8E95-F7199760B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'TIR (4)'!$Z$81:$Z$100</c:f>
              <c:numCache>
                <c:formatCode>0.00</c:formatCode>
                <c:ptCount val="20"/>
                <c:pt idx="0">
                  <c:v>1</c:v>
                </c:pt>
                <c:pt idx="1">
                  <c:v>1.0257491829667731</c:v>
                </c:pt>
                <c:pt idx="2">
                  <c:v>1.0391073420030217</c:v>
                </c:pt>
                <c:pt idx="3">
                  <c:v>1.0641303053921647</c:v>
                </c:pt>
                <c:pt idx="4">
                  <c:v>1.0902025531063826</c:v>
                </c:pt>
                <c:pt idx="5">
                  <c:v>1.0902025531063826</c:v>
                </c:pt>
                <c:pt idx="6">
                  <c:v>1.0902025531063826</c:v>
                </c:pt>
                <c:pt idx="7">
                  <c:v>1.0902025531063826</c:v>
                </c:pt>
                <c:pt idx="8">
                  <c:v>1.0902025531063826</c:v>
                </c:pt>
                <c:pt idx="9">
                  <c:v>1.0902025531063826</c:v>
                </c:pt>
                <c:pt idx="10">
                  <c:v>1.0902025531063826</c:v>
                </c:pt>
                <c:pt idx="11">
                  <c:v>1.0902025531063826</c:v>
                </c:pt>
                <c:pt idx="12">
                  <c:v>1.0902025531063826</c:v>
                </c:pt>
                <c:pt idx="13">
                  <c:v>1.0902025531063826</c:v>
                </c:pt>
                <c:pt idx="14">
                  <c:v>1.0902025531063826</c:v>
                </c:pt>
                <c:pt idx="15">
                  <c:v>1.0902025531063826</c:v>
                </c:pt>
                <c:pt idx="16">
                  <c:v>1.0902025531063826</c:v>
                </c:pt>
                <c:pt idx="17">
                  <c:v>1.0902025531063826</c:v>
                </c:pt>
                <c:pt idx="18">
                  <c:v>1.0902025531063826</c:v>
                </c:pt>
                <c:pt idx="19">
                  <c:v>1.0902025531063826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3-439F-8CA8-5C1DD5B28072}"/>
            </c:ext>
          </c:extLst>
        </c:ser>
        <c:ser>
          <c:idx val="4"/>
          <c:order val="4"/>
          <c:tx>
            <c:strRef>
              <c:f>'TIR (4)'!$AA$80</c:f>
              <c:strCache>
                <c:ptCount val="1"/>
                <c:pt idx="0">
                  <c:v>variante Benchmark</c:v>
                </c:pt>
              </c:strCache>
            </c:strRef>
          </c:tx>
          <c:spPr>
            <a:ln w="25400" cap="flat" cmpd="dbl" algn="ctr">
              <a:solidFill>
                <a:schemeClr val="tx1"/>
              </a:solidFill>
              <a:prstDash val="sysDash"/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2141527001862226E-2"/>
                  <c:y val="3.855591989719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E6-4672-8E95-F7199760B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'TIR (4)'!$AA$81:$AA$100</c:f>
              <c:numCache>
                <c:formatCode>0.00</c:formatCode>
                <c:ptCount val="20"/>
                <c:pt idx="0">
                  <c:v>0.8738610165640035</c:v>
                </c:pt>
                <c:pt idx="1">
                  <c:v>0.89085778819709338</c:v>
                </c:pt>
                <c:pt idx="2">
                  <c:v>0.90572396439367908</c:v>
                </c:pt>
                <c:pt idx="3">
                  <c:v>0.92341570686811192</c:v>
                </c:pt>
                <c:pt idx="4">
                  <c:v>0.93897788686335093</c:v>
                </c:pt>
                <c:pt idx="5">
                  <c:v>0.96867700669415491</c:v>
                </c:pt>
                <c:pt idx="6">
                  <c:v>0.97574366239220822</c:v>
                </c:pt>
                <c:pt idx="7">
                  <c:v>0.99058115774615119</c:v>
                </c:pt>
                <c:pt idx="8">
                  <c:v>1.0167651406107838</c:v>
                </c:pt>
                <c:pt idx="9">
                  <c:v>1.0468116796739551</c:v>
                </c:pt>
                <c:pt idx="10">
                  <c:v>1.0584354238820073</c:v>
                </c:pt>
                <c:pt idx="11">
                  <c:v>1.0603723487130645</c:v>
                </c:pt>
                <c:pt idx="12">
                  <c:v>1.0603723487130645</c:v>
                </c:pt>
                <c:pt idx="13">
                  <c:v>1.0603723487130645</c:v>
                </c:pt>
                <c:pt idx="14">
                  <c:v>1.0708004605890173</c:v>
                </c:pt>
                <c:pt idx="15">
                  <c:v>1.0823319107491005</c:v>
                </c:pt>
                <c:pt idx="16">
                  <c:v>1.0876299254522175</c:v>
                </c:pt>
                <c:pt idx="17">
                  <c:v>1.0876299254522175</c:v>
                </c:pt>
                <c:pt idx="18">
                  <c:v>1.1056917379952103</c:v>
                </c:pt>
                <c:pt idx="19">
                  <c:v>1.191207042703498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33-439F-8CA8-5C1DD5B2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23039"/>
        <c:axId val="795542239"/>
      </c:lineChart>
      <c:catAx>
        <c:axId val="79552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95542239"/>
        <c:crosses val="autoZero"/>
        <c:auto val="1"/>
        <c:lblAlgn val="ctr"/>
        <c:lblOffset val="100"/>
        <c:noMultiLvlLbl val="0"/>
      </c:catAx>
      <c:valAx>
        <c:axId val="795542239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95523039"/>
        <c:crosses val="autoZero"/>
        <c:crossBetween val="between"/>
      </c:valAx>
      <c:valAx>
        <c:axId val="778465055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78449695"/>
        <c:crosses val="max"/>
        <c:crossBetween val="between"/>
      </c:valAx>
      <c:catAx>
        <c:axId val="778449695"/>
        <c:scaling>
          <c:orientation val="minMax"/>
        </c:scaling>
        <c:delete val="1"/>
        <c:axPos val="b"/>
        <c:majorTickMark val="out"/>
        <c:minorTickMark val="none"/>
        <c:tickLblPos val="nextTo"/>
        <c:crossAx val="778465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2.3133551938315386E-2"/>
          <c:w val="1"/>
          <c:h val="0.14269788825887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Foglio2!$F$19</c:f>
              <c:strCache>
                <c:ptCount val="1"/>
                <c:pt idx="0">
                  <c:v>FOI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Foglio2!$G$19:$AI$19</c:f>
              <c:numCache>
                <c:formatCode>General</c:formatCode>
                <c:ptCount val="29"/>
                <c:pt idx="0">
                  <c:v>1</c:v>
                </c:pt>
                <c:pt idx="1">
                  <c:v>1.0389999083087813</c:v>
                </c:pt>
                <c:pt idx="2">
                  <c:v>1.0570000286414916</c:v>
                </c:pt>
                <c:pt idx="3">
                  <c:v>1.0759999100388045</c:v>
                </c:pt>
                <c:pt idx="4">
                  <c:v>1.0930000770821353</c:v>
                </c:pt>
                <c:pt idx="5">
                  <c:v>1.1209999225334148</c:v>
                </c:pt>
                <c:pt idx="6">
                  <c:v>1.1510000590130065</c:v>
                </c:pt>
                <c:pt idx="7">
                  <c:v>1.178999904464286</c:v>
                </c:pt>
                <c:pt idx="8">
                  <c:v>1.2080000876544985</c:v>
                </c:pt>
                <c:pt idx="9">
                  <c:v>1.2319999277234839</c:v>
                </c:pt>
                <c:pt idx="10">
                  <c:v>1.2529999079243319</c:v>
                </c:pt>
                <c:pt idx="11">
                  <c:v>1.2780000857322507</c:v>
                </c:pt>
                <c:pt idx="12">
                  <c:v>1.3000000192224779</c:v>
                </c:pt>
                <c:pt idx="13">
                  <c:v>1.3419999796241737</c:v>
                </c:pt>
                <c:pt idx="14">
                  <c:v>1.3520000891922968</c:v>
                </c:pt>
                <c:pt idx="15">
                  <c:v>1.3730000693931448</c:v>
                </c:pt>
                <c:pt idx="16">
                  <c:v>1.41007100206584</c:v>
                </c:pt>
                <c:pt idx="17">
                  <c:v>1.4526339888390452</c:v>
                </c:pt>
                <c:pt idx="18">
                  <c:v>1.4691099589157988</c:v>
                </c:pt>
                <c:pt idx="19">
                  <c:v>1.4718560820784421</c:v>
                </c:pt>
                <c:pt idx="20">
                  <c:v>1.4704830204971204</c:v>
                </c:pt>
                <c:pt idx="21">
                  <c:v>1.4690125374766234</c:v>
                </c:pt>
                <c:pt idx="22">
                  <c:v>1.486640687926343</c:v>
                </c:pt>
                <c:pt idx="23">
                  <c:v>1.5029937354935325</c:v>
                </c:pt>
                <c:pt idx="24">
                  <c:v>1.5105087041710001</c:v>
                </c:pt>
                <c:pt idx="25">
                  <c:v>1.5074876867626581</c:v>
                </c:pt>
                <c:pt idx="26">
                  <c:v>1.5361299528111485</c:v>
                </c:pt>
                <c:pt idx="27">
                  <c:v>1.6574842190832291</c:v>
                </c:pt>
                <c:pt idx="28">
                  <c:v>1.7453308826946401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A-493C-A3E2-903379D836C2}"/>
            </c:ext>
          </c:extLst>
        </c:ser>
        <c:ser>
          <c:idx val="1"/>
          <c:order val="1"/>
          <c:tx>
            <c:strRef>
              <c:f>Foglio2!$F$20</c:f>
              <c:strCache>
                <c:ptCount val="1"/>
                <c:pt idx="0">
                  <c:v>FOI 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Foglio2!$G$20:$AI$20</c:f>
              <c:numCache>
                <c:formatCode>General</c:formatCode>
                <c:ptCount val="29"/>
                <c:pt idx="0">
                  <c:v>1</c:v>
                </c:pt>
                <c:pt idx="1">
                  <c:v>1.0389999083087813</c:v>
                </c:pt>
                <c:pt idx="2">
                  <c:v>1.0570000286414916</c:v>
                </c:pt>
                <c:pt idx="3">
                  <c:v>1.0759999100388045</c:v>
                </c:pt>
                <c:pt idx="4">
                  <c:v>1.0930000770821353</c:v>
                </c:pt>
                <c:pt idx="5">
                  <c:v>1.1182957061103598</c:v>
                </c:pt>
                <c:pt idx="6">
                  <c:v>1.1414396267563063</c:v>
                </c:pt>
                <c:pt idx="7">
                  <c:v>1.1666610150742054</c:v>
                </c:pt>
                <c:pt idx="8">
                  <c:v>1.1939848204026997</c:v>
                </c:pt>
                <c:pt idx="9">
                  <c:v>1.2229199901159302</c:v>
                </c:pt>
                <c:pt idx="10">
                  <c:v>1.2504598081305458</c:v>
                </c:pt>
                <c:pt idx="11">
                  <c:v>1.2769167676804922</c:v>
                </c:pt>
                <c:pt idx="12">
                  <c:v>1.3021171622805614</c:v>
                </c:pt>
                <c:pt idx="13">
                  <c:v>1.3298228610509668</c:v>
                </c:pt>
                <c:pt idx="14">
                  <c:v>1.3548159109608939</c:v>
                </c:pt>
                <c:pt idx="15">
                  <c:v>1.3798687438838189</c:v>
                </c:pt>
                <c:pt idx="16">
                  <c:v>1.4073298237619809</c:v>
                </c:pt>
                <c:pt idx="17">
                  <c:v>1.4389882096380615</c:v>
                </c:pt>
                <c:pt idx="18">
                  <c:v>1.4653249329899731</c:v>
                </c:pt>
                <c:pt idx="19">
                  <c:v>1.4905076705611966</c:v>
                </c:pt>
                <c:pt idx="20">
                  <c:v>1.5112148299902961</c:v>
                </c:pt>
                <c:pt idx="21">
                  <c:v>1.523746879729643</c:v>
                </c:pt>
                <c:pt idx="22">
                  <c:v>1.5308409879724125</c:v>
                </c:pt>
                <c:pt idx="23">
                  <c:v>1.5378633735520668</c:v>
                </c:pt>
                <c:pt idx="24">
                  <c:v>1.5458809081081462</c:v>
                </c:pt>
                <c:pt idx="25">
                  <c:v>1.5536103126486867</c:v>
                </c:pt>
                <c:pt idx="26">
                  <c:v>1.5675928054625248</c:v>
                </c:pt>
                <c:pt idx="27">
                  <c:v>1.6027068843048853</c:v>
                </c:pt>
                <c:pt idx="28">
                  <c:v>1.6520702563414758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A-493C-A3E2-903379D8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426591"/>
        <c:axId val="1079418911"/>
      </c:lineChart>
      <c:catAx>
        <c:axId val="10794265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9418911"/>
        <c:crosses val="autoZero"/>
        <c:auto val="1"/>
        <c:lblAlgn val="ctr"/>
        <c:lblOffset val="100"/>
        <c:noMultiLvlLbl val="0"/>
      </c:catAx>
      <c:valAx>
        <c:axId val="1079418911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942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49</xdr:row>
      <xdr:rowOff>33336</xdr:rowOff>
    </xdr:from>
    <xdr:to>
      <xdr:col>8</xdr:col>
      <xdr:colOff>1647824</xdr:colOff>
      <xdr:row>86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2CEE7B7-3853-D4BD-9827-0B79986EA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67</xdr:row>
      <xdr:rowOff>0</xdr:rowOff>
    </xdr:from>
    <xdr:to>
      <xdr:col>9</xdr:col>
      <xdr:colOff>9525</xdr:colOff>
      <xdr:row>99</xdr:row>
      <xdr:rowOff>147639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1CD3CD7-456B-403B-80EB-897E00E25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38100</xdr:colOff>
      <xdr:row>53</xdr:row>
      <xdr:rowOff>4761</xdr:rowOff>
    </xdr:from>
    <xdr:to>
      <xdr:col>34</xdr:col>
      <xdr:colOff>28575</xdr:colOff>
      <xdr:row>89</xdr:row>
      <xdr:rowOff>28575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C51BFED-35C1-0CE4-F969-ED4628535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515215</xdr:colOff>
      <xdr:row>109</xdr:row>
      <xdr:rowOff>5195</xdr:rowOff>
    </xdr:from>
    <xdr:to>
      <xdr:col>17</xdr:col>
      <xdr:colOff>0</xdr:colOff>
      <xdr:row>132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88F24B6-D731-0B7B-5DFB-06AC99C39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982805</xdr:colOff>
      <xdr:row>103</xdr:row>
      <xdr:rowOff>74468</xdr:rowOff>
    </xdr:from>
    <xdr:to>
      <xdr:col>28</xdr:col>
      <xdr:colOff>34635</xdr:colOff>
      <xdr:row>120</xdr:row>
      <xdr:rowOff>129885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F931E07-E45A-9386-B324-776A20222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515215</xdr:colOff>
      <xdr:row>109</xdr:row>
      <xdr:rowOff>5195</xdr:rowOff>
    </xdr:from>
    <xdr:to>
      <xdr:col>17</xdr:col>
      <xdr:colOff>0</xdr:colOff>
      <xdr:row>132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1B3EB97-0B94-4636-893C-2B97568AE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515215</xdr:colOff>
      <xdr:row>109</xdr:row>
      <xdr:rowOff>5195</xdr:rowOff>
    </xdr:from>
    <xdr:to>
      <xdr:col>17</xdr:col>
      <xdr:colOff>0</xdr:colOff>
      <xdr:row>132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438AA42-19F0-448A-A244-5B26CDDA8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982805</xdr:colOff>
      <xdr:row>103</xdr:row>
      <xdr:rowOff>74468</xdr:rowOff>
    </xdr:from>
    <xdr:to>
      <xdr:col>28</xdr:col>
      <xdr:colOff>34635</xdr:colOff>
      <xdr:row>120</xdr:row>
      <xdr:rowOff>129885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34DC904-D509-4006-9E76-BAECCFFB3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21</xdr:row>
      <xdr:rowOff>166687</xdr:rowOff>
    </xdr:from>
    <xdr:to>
      <xdr:col>26</xdr:col>
      <xdr:colOff>9525</xdr:colOff>
      <xdr:row>46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8FB9C8-9598-9B30-2F5C-45BC575C2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49</xdr:row>
      <xdr:rowOff>33336</xdr:rowOff>
    </xdr:from>
    <xdr:to>
      <xdr:col>8</xdr:col>
      <xdr:colOff>1647824</xdr:colOff>
      <xdr:row>86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475B0D-6978-4BB3-837D-6F43FEC84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67</xdr:row>
      <xdr:rowOff>0</xdr:rowOff>
    </xdr:from>
    <xdr:to>
      <xdr:col>9</xdr:col>
      <xdr:colOff>9525</xdr:colOff>
      <xdr:row>99</xdr:row>
      <xdr:rowOff>147639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875D3C-6E20-4F5D-A30A-8D51343D8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38100</xdr:colOff>
      <xdr:row>53</xdr:row>
      <xdr:rowOff>4761</xdr:rowOff>
    </xdr:from>
    <xdr:to>
      <xdr:col>34</xdr:col>
      <xdr:colOff>28575</xdr:colOff>
      <xdr:row>89</xdr:row>
      <xdr:rowOff>28575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F2F0CA0-7043-4818-AFC0-86BEF90FC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workbookViewId="0">
      <selection activeCell="D20" sqref="D20:AE20"/>
    </sheetView>
  </sheetViews>
  <sheetFormatPr defaultColWidth="26.28515625" defaultRowHeight="15" x14ac:dyDescent="0.25"/>
  <cols>
    <col min="31" max="31" width="18.7109375" customWidth="1"/>
    <col min="32" max="35" width="17.42578125" customWidth="1"/>
  </cols>
  <sheetData>
    <row r="1" spans="1:31" x14ac:dyDescent="0.25">
      <c r="A1" s="5" t="s">
        <v>0</v>
      </c>
    </row>
    <row r="2" spans="1:31" x14ac:dyDescent="0.25">
      <c r="A2" s="4" t="s">
        <v>1</v>
      </c>
    </row>
    <row r="3" spans="1:31" x14ac:dyDescent="0.25">
      <c r="A3" s="4" t="s">
        <v>2</v>
      </c>
    </row>
    <row r="4" spans="1:31" x14ac:dyDescent="0.25">
      <c r="A4" s="4" t="s">
        <v>3</v>
      </c>
    </row>
    <row r="5" spans="1:31" x14ac:dyDescent="0.25">
      <c r="A5" s="4" t="s">
        <v>4</v>
      </c>
    </row>
    <row r="7" spans="1:31" x14ac:dyDescent="0.25">
      <c r="A7" s="51" t="s">
        <v>6</v>
      </c>
      <c r="B7" s="51" t="s">
        <v>5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  <c r="U7" s="2" t="s">
        <v>25</v>
      </c>
      <c r="V7" s="2" t="s">
        <v>26</v>
      </c>
      <c r="W7" s="2" t="s">
        <v>27</v>
      </c>
      <c r="X7" s="2" t="s">
        <v>28</v>
      </c>
      <c r="Y7" s="2" t="s">
        <v>29</v>
      </c>
      <c r="Z7" s="2" t="s">
        <v>30</v>
      </c>
      <c r="AA7" s="2" t="s">
        <v>31</v>
      </c>
      <c r="AB7" s="2" t="s">
        <v>32</v>
      </c>
      <c r="AC7" s="2" t="s">
        <v>33</v>
      </c>
      <c r="AD7" s="2" t="s">
        <v>34</v>
      </c>
      <c r="AE7" s="2" t="s">
        <v>35</v>
      </c>
    </row>
    <row r="8" spans="1:31" x14ac:dyDescent="0.25">
      <c r="A8" s="3" t="s">
        <v>36</v>
      </c>
      <c r="B8" s="3" t="s">
        <v>37</v>
      </c>
      <c r="C8" s="52" t="s">
        <v>5</v>
      </c>
      <c r="D8" s="52" t="s">
        <v>5</v>
      </c>
      <c r="E8" s="52" t="s">
        <v>5</v>
      </c>
      <c r="F8" s="52" t="s">
        <v>5</v>
      </c>
      <c r="G8" s="52" t="s">
        <v>5</v>
      </c>
      <c r="H8" s="52" t="s">
        <v>5</v>
      </c>
      <c r="I8" s="52" t="s">
        <v>5</v>
      </c>
      <c r="J8" s="52" t="s">
        <v>5</v>
      </c>
      <c r="K8" s="52" t="s">
        <v>5</v>
      </c>
      <c r="L8" s="52" t="s">
        <v>5</v>
      </c>
      <c r="M8" s="52" t="s">
        <v>5</v>
      </c>
      <c r="N8" s="52" t="s">
        <v>5</v>
      </c>
      <c r="O8" s="52" t="s">
        <v>5</v>
      </c>
      <c r="P8" s="52" t="s">
        <v>5</v>
      </c>
      <c r="Q8" s="52" t="s">
        <v>5</v>
      </c>
      <c r="R8" s="52" t="s">
        <v>5</v>
      </c>
      <c r="S8" s="52" t="s">
        <v>5</v>
      </c>
      <c r="T8" s="52" t="s">
        <v>5</v>
      </c>
      <c r="U8" s="52" t="s">
        <v>5</v>
      </c>
      <c r="V8" s="52" t="s">
        <v>5</v>
      </c>
      <c r="W8" s="52" t="s">
        <v>5</v>
      </c>
      <c r="X8" s="52" t="s">
        <v>5</v>
      </c>
      <c r="Y8" s="52" t="s">
        <v>5</v>
      </c>
      <c r="Z8" s="52" t="s">
        <v>5</v>
      </c>
      <c r="AA8" s="52" t="s">
        <v>5</v>
      </c>
      <c r="AB8" s="52" t="s">
        <v>5</v>
      </c>
      <c r="AC8" s="52" t="s">
        <v>5</v>
      </c>
      <c r="AD8" s="52" t="s">
        <v>5</v>
      </c>
      <c r="AE8" s="52" t="s">
        <v>5</v>
      </c>
    </row>
    <row r="9" spans="1:31" ht="30" x14ac:dyDescent="0.25">
      <c r="A9" s="52" t="s">
        <v>38</v>
      </c>
      <c r="B9" s="2" t="s">
        <v>39</v>
      </c>
      <c r="C9" s="1">
        <v>1499354.9</v>
      </c>
      <c r="D9" s="1">
        <v>1518348.5</v>
      </c>
      <c r="E9" s="1">
        <v>1546137.5</v>
      </c>
      <c r="F9" s="1">
        <v>1574132.1</v>
      </c>
      <c r="G9" s="1">
        <v>1599723.2</v>
      </c>
      <c r="H9" s="1">
        <v>1660304</v>
      </c>
      <c r="I9" s="1">
        <v>1692702.7</v>
      </c>
      <c r="J9" s="1">
        <v>1697001.2</v>
      </c>
      <c r="K9" s="1">
        <v>1699353.7</v>
      </c>
      <c r="L9" s="1">
        <v>1723545.6000000001</v>
      </c>
      <c r="M9" s="1">
        <v>1737641.6</v>
      </c>
      <c r="N9" s="1">
        <v>1768756.5</v>
      </c>
      <c r="O9" s="1">
        <v>1795059.2</v>
      </c>
      <c r="P9" s="1">
        <v>1777790.5</v>
      </c>
      <c r="Q9" s="1">
        <v>1683906.5</v>
      </c>
      <c r="R9" s="1">
        <v>1712756.8</v>
      </c>
      <c r="S9" s="1">
        <v>1724871.7</v>
      </c>
      <c r="T9" s="1">
        <v>1673454.9</v>
      </c>
      <c r="U9" s="1">
        <v>1642645.5</v>
      </c>
      <c r="V9" s="1">
        <v>1642570.8</v>
      </c>
      <c r="W9" s="1">
        <v>1655355</v>
      </c>
      <c r="X9" s="1">
        <v>1676766.4</v>
      </c>
      <c r="Y9" s="1">
        <v>1704732.5</v>
      </c>
      <c r="Z9" s="1">
        <v>1720515.1</v>
      </c>
      <c r="AA9" s="1">
        <v>1728828.6</v>
      </c>
      <c r="AB9" s="1">
        <v>1573680.2</v>
      </c>
      <c r="AC9" s="1">
        <v>1704456.8</v>
      </c>
      <c r="AD9" s="1">
        <v>1772394.7</v>
      </c>
      <c r="AE9" s="1">
        <v>1788713</v>
      </c>
    </row>
    <row r="10" spans="1:31" x14ac:dyDescent="0.25">
      <c r="A10" s="52" t="s">
        <v>38</v>
      </c>
      <c r="B10" s="2" t="s">
        <v>40</v>
      </c>
      <c r="C10" s="1">
        <v>988243.2</v>
      </c>
      <c r="D10" s="1">
        <v>1045872.7</v>
      </c>
      <c r="E10" s="1">
        <v>1092357.3</v>
      </c>
      <c r="F10" s="1">
        <v>1138856.1000000001</v>
      </c>
      <c r="G10" s="1">
        <v>1175149.5</v>
      </c>
      <c r="H10" s="1">
        <v>1241512.8999999999</v>
      </c>
      <c r="I10" s="1">
        <v>1304136.8</v>
      </c>
      <c r="J10" s="1">
        <v>1350258.9</v>
      </c>
      <c r="K10" s="1">
        <v>1394693.2</v>
      </c>
      <c r="L10" s="1">
        <v>1452319</v>
      </c>
      <c r="M10" s="1">
        <v>1493635.3</v>
      </c>
      <c r="N10" s="1">
        <v>1552686.8</v>
      </c>
      <c r="O10" s="1">
        <v>1614839.8</v>
      </c>
      <c r="P10" s="1">
        <v>1637699.4</v>
      </c>
      <c r="Q10" s="1">
        <v>1577255.9</v>
      </c>
      <c r="R10" s="1">
        <v>1611279.4</v>
      </c>
      <c r="S10" s="1">
        <v>1648755.8</v>
      </c>
      <c r="T10" s="1">
        <v>1624358.7</v>
      </c>
      <c r="U10" s="1">
        <v>1612751.3</v>
      </c>
      <c r="V10" s="1">
        <v>1627405.6</v>
      </c>
      <c r="W10" s="1">
        <v>1655355</v>
      </c>
      <c r="X10" s="1">
        <v>1695786.8</v>
      </c>
      <c r="Y10" s="1">
        <v>1736592.8</v>
      </c>
      <c r="Z10" s="1">
        <v>1771391.2</v>
      </c>
      <c r="AA10" s="1">
        <v>1796648.5</v>
      </c>
      <c r="AB10" s="1">
        <v>1661239.8</v>
      </c>
      <c r="AC10" s="1">
        <v>1821934.6</v>
      </c>
      <c r="AD10" s="1">
        <v>1962845.8</v>
      </c>
      <c r="AE10" s="1">
        <v>2085375.6</v>
      </c>
    </row>
    <row r="11" spans="1:31" x14ac:dyDescent="0.25">
      <c r="B11" t="s">
        <v>41</v>
      </c>
      <c r="C11" s="7">
        <v>5202.2430000000004</v>
      </c>
      <c r="D11" s="7">
        <v>5405.13</v>
      </c>
      <c r="E11" s="7">
        <v>5498.7709999999997</v>
      </c>
      <c r="F11" s="7">
        <v>5597.6130000000003</v>
      </c>
      <c r="G11" s="7">
        <v>5686.0519999999997</v>
      </c>
      <c r="H11" s="7">
        <v>5831.7139999999999</v>
      </c>
      <c r="I11" s="7">
        <v>5987.7820000000002</v>
      </c>
      <c r="J11" s="7">
        <v>6133.4440000000004</v>
      </c>
      <c r="K11" s="7">
        <v>6284.31</v>
      </c>
      <c r="L11" s="7">
        <v>6409.1629999999996</v>
      </c>
      <c r="M11" s="7">
        <v>6518.41</v>
      </c>
      <c r="N11" s="7">
        <v>6648.4669999999996</v>
      </c>
      <c r="O11" s="7">
        <v>6762.9160000000002</v>
      </c>
      <c r="P11" s="7">
        <v>6981.41</v>
      </c>
      <c r="Q11" s="7">
        <v>7033.433</v>
      </c>
      <c r="R11" s="7">
        <v>7142.68</v>
      </c>
      <c r="S11" s="7">
        <v>7335.5320000000002</v>
      </c>
      <c r="T11" s="7">
        <v>7556.9549999999999</v>
      </c>
      <c r="U11" s="7">
        <v>7642.6670000000004</v>
      </c>
      <c r="V11" s="7">
        <v>7656.9530000000004</v>
      </c>
      <c r="W11" s="7">
        <v>7649.81</v>
      </c>
      <c r="X11">
        <v>99.9</v>
      </c>
      <c r="Y11">
        <v>101.1</v>
      </c>
      <c r="Z11">
        <v>102.2</v>
      </c>
      <c r="AA11">
        <v>102.7</v>
      </c>
      <c r="AB11">
        <v>102.5</v>
      </c>
      <c r="AC11">
        <v>104.4</v>
      </c>
      <c r="AD11">
        <v>112.6</v>
      </c>
      <c r="AE11">
        <v>118.6</v>
      </c>
    </row>
    <row r="12" spans="1:31" x14ac:dyDescent="0.25">
      <c r="B12" t="s">
        <v>42</v>
      </c>
      <c r="C12" s="7">
        <v>5.3</v>
      </c>
      <c r="D12" s="7">
        <v>4</v>
      </c>
      <c r="E12" s="7">
        <v>2</v>
      </c>
      <c r="F12" s="7">
        <v>2</v>
      </c>
      <c r="G12" s="7">
        <v>1.7</v>
      </c>
      <c r="H12" s="7">
        <v>2.5</v>
      </c>
      <c r="I12" s="7">
        <v>2.7</v>
      </c>
      <c r="J12" s="7">
        <v>2.5</v>
      </c>
      <c r="K12" s="7">
        <v>2.7</v>
      </c>
      <c r="L12" s="7">
        <v>2.2000000000000002</v>
      </c>
      <c r="M12" s="7">
        <v>1.9</v>
      </c>
      <c r="N12" s="7">
        <v>2.1</v>
      </c>
      <c r="O12" s="7">
        <v>1.8</v>
      </c>
      <c r="P12" s="7">
        <v>3.3</v>
      </c>
      <c r="Q12" s="7">
        <v>0.8</v>
      </c>
      <c r="R12" s="7">
        <v>1.5</v>
      </c>
      <c r="S12" s="7">
        <v>2.8</v>
      </c>
      <c r="T12" s="7">
        <v>3</v>
      </c>
      <c r="U12" s="7">
        <v>1.2</v>
      </c>
      <c r="V12" s="7">
        <v>0.2</v>
      </c>
      <c r="W12" s="7">
        <v>0.1</v>
      </c>
      <c r="X12">
        <v>-0.1</v>
      </c>
      <c r="Y12">
        <v>1.2</v>
      </c>
      <c r="Z12">
        <v>1.2</v>
      </c>
      <c r="AA12">
        <v>0.6</v>
      </c>
      <c r="AB12">
        <v>-0.2</v>
      </c>
      <c r="AC12">
        <v>1.9</v>
      </c>
      <c r="AD12">
        <v>8.1</v>
      </c>
      <c r="AE12">
        <v>5.7</v>
      </c>
    </row>
    <row r="13" spans="1:31" x14ac:dyDescent="0.25">
      <c r="B13" t="s">
        <v>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>
        <v>99.9</v>
      </c>
      <c r="Y13">
        <v>101</v>
      </c>
      <c r="Z13">
        <v>102.1</v>
      </c>
      <c r="AA13">
        <v>102.6</v>
      </c>
      <c r="AB13">
        <v>102.3</v>
      </c>
      <c r="AC13">
        <v>104.2</v>
      </c>
      <c r="AD13">
        <v>112.6</v>
      </c>
      <c r="AE13">
        <v>118.7</v>
      </c>
    </row>
    <row r="14" spans="1:31" x14ac:dyDescent="0.2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3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3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6" x14ac:dyDescent="0.25">
      <c r="D17" s="6">
        <f>(D9-C9)/C9</f>
        <v>1.2667848019171507E-2</v>
      </c>
      <c r="E17" s="6">
        <f t="shared" ref="E17:AE17" si="0">(E9-D9)/D9</f>
        <v>1.8302122338843815E-2</v>
      </c>
      <c r="F17" s="6">
        <f t="shared" si="0"/>
        <v>1.8106151619762211E-2</v>
      </c>
      <c r="G17" s="6">
        <f t="shared" si="0"/>
        <v>1.6257275993545813E-2</v>
      </c>
      <c r="H17" s="6">
        <f t="shared" si="0"/>
        <v>3.7869551432397834E-2</v>
      </c>
      <c r="I17" s="6">
        <f t="shared" si="0"/>
        <v>1.9513715560523826E-2</v>
      </c>
      <c r="J17" s="6">
        <f t="shared" si="0"/>
        <v>2.5394299896845441E-3</v>
      </c>
      <c r="K17" s="6">
        <f t="shared" si="0"/>
        <v>1.3862689077650623E-3</v>
      </c>
      <c r="L17" s="6">
        <f t="shared" si="0"/>
        <v>1.4235941581790854E-2</v>
      </c>
      <c r="M17" s="6">
        <f t="shared" si="0"/>
        <v>8.1784897365059558E-3</v>
      </c>
      <c r="N17" s="6">
        <f t="shared" si="0"/>
        <v>1.790639680817949E-2</v>
      </c>
      <c r="O17" s="6">
        <f t="shared" si="0"/>
        <v>1.4870729803678434E-2</v>
      </c>
      <c r="P17" s="6">
        <f t="shared" si="0"/>
        <v>-9.6201284057929413E-3</v>
      </c>
      <c r="Q17" s="6">
        <f t="shared" si="0"/>
        <v>-5.280937208293103E-2</v>
      </c>
      <c r="R17" s="6">
        <f t="shared" si="0"/>
        <v>1.7132958391692203E-2</v>
      </c>
      <c r="S17" s="6">
        <f t="shared" si="0"/>
        <v>7.0733334703443635E-3</v>
      </c>
      <c r="T17" s="6">
        <f t="shared" si="0"/>
        <v>-2.9809057682377217E-2</v>
      </c>
      <c r="U17" s="6">
        <f t="shared" si="0"/>
        <v>-1.8410654508824773E-2</v>
      </c>
      <c r="V17" s="6">
        <f t="shared" si="0"/>
        <v>-4.5475423638242963E-5</v>
      </c>
      <c r="W17" s="6">
        <f t="shared" si="0"/>
        <v>7.7830435071656896E-3</v>
      </c>
      <c r="X17" s="6">
        <f t="shared" si="0"/>
        <v>1.293462731559086E-2</v>
      </c>
      <c r="Y17" s="6">
        <f t="shared" si="0"/>
        <v>1.6678590410685767E-2</v>
      </c>
      <c r="Z17" s="6">
        <f t="shared" si="0"/>
        <v>9.2581094101274498E-3</v>
      </c>
      <c r="AA17" s="6">
        <f t="shared" si="0"/>
        <v>4.831983165971632E-3</v>
      </c>
      <c r="AB17" s="6">
        <f t="shared" si="0"/>
        <v>-8.97419212060699E-2</v>
      </c>
      <c r="AC17" s="6">
        <f t="shared" si="0"/>
        <v>8.3102399077017108E-2</v>
      </c>
      <c r="AD17" s="6">
        <f t="shared" si="0"/>
        <v>3.9858974425165783E-2</v>
      </c>
      <c r="AE17" s="6">
        <f t="shared" si="0"/>
        <v>9.2069221376028972E-3</v>
      </c>
    </row>
    <row r="18" spans="1:36" x14ac:dyDescent="0.25">
      <c r="D18" s="6">
        <f>(D10-C10)/C10</f>
        <v>5.8315098955398839E-2</v>
      </c>
      <c r="E18" s="6">
        <f t="shared" ref="E18:AE18" si="1">(E10-D10)/D10</f>
        <v>4.4445753292919964E-2</v>
      </c>
      <c r="F18" s="6">
        <f t="shared" si="1"/>
        <v>4.2567390724628326E-2</v>
      </c>
      <c r="G18" s="6">
        <f t="shared" si="1"/>
        <v>3.1868293105687277E-2</v>
      </c>
      <c r="H18" s="6">
        <f t="shared" si="1"/>
        <v>5.6472304162151203E-2</v>
      </c>
      <c r="I18" s="6">
        <f t="shared" si="1"/>
        <v>5.0441602338566233E-2</v>
      </c>
      <c r="J18" s="6">
        <f t="shared" si="1"/>
        <v>3.5365998413663245E-2</v>
      </c>
      <c r="K18" s="6">
        <f t="shared" si="1"/>
        <v>3.2907985276008959E-2</v>
      </c>
      <c r="L18" s="6">
        <f t="shared" si="1"/>
        <v>4.1317904181364079E-2</v>
      </c>
      <c r="M18" s="6">
        <f t="shared" si="1"/>
        <v>2.8448502016430306E-2</v>
      </c>
      <c r="N18" s="6">
        <f t="shared" si="1"/>
        <v>3.9535420728205872E-2</v>
      </c>
      <c r="O18" s="6">
        <f t="shared" si="1"/>
        <v>4.0029322075772138E-2</v>
      </c>
      <c r="P18" s="6">
        <f t="shared" si="1"/>
        <v>1.4155955284233062E-2</v>
      </c>
      <c r="Q18" s="6">
        <f t="shared" si="1"/>
        <v>-3.6907566797667511E-2</v>
      </c>
      <c r="R18" s="6">
        <f t="shared" si="1"/>
        <v>2.1571325236443877E-2</v>
      </c>
      <c r="S18" s="6">
        <f t="shared" si="1"/>
        <v>2.32587842927801E-2</v>
      </c>
      <c r="T18" s="6">
        <f t="shared" si="1"/>
        <v>-1.4797279257486216E-2</v>
      </c>
      <c r="U18" s="6">
        <f t="shared" si="1"/>
        <v>-7.1458354610960664E-3</v>
      </c>
      <c r="V18" s="6">
        <f t="shared" si="1"/>
        <v>9.0865218958434864E-3</v>
      </c>
      <c r="W18" s="6">
        <f t="shared" si="1"/>
        <v>1.7174206602213919E-2</v>
      </c>
      <c r="X18" s="6">
        <f t="shared" si="1"/>
        <v>2.4424851466905918E-2</v>
      </c>
      <c r="Y18" s="6">
        <f t="shared" si="1"/>
        <v>2.4063166431063151E-2</v>
      </c>
      <c r="Z18" s="6">
        <f t="shared" si="1"/>
        <v>2.0038318712365909E-2</v>
      </c>
      <c r="AA18" s="6">
        <f t="shared" si="1"/>
        <v>1.4258454033191566E-2</v>
      </c>
      <c r="AB18" s="6">
        <f t="shared" si="1"/>
        <v>-7.5367385440168147E-2</v>
      </c>
      <c r="AC18" s="6">
        <f t="shared" si="1"/>
        <v>9.6731850513092715E-2</v>
      </c>
      <c r="AD18" s="6">
        <f t="shared" si="1"/>
        <v>7.7341524772623529E-2</v>
      </c>
      <c r="AE18" s="6">
        <f t="shared" si="1"/>
        <v>6.2424567431634236E-2</v>
      </c>
    </row>
    <row r="19" spans="1:36" x14ac:dyDescent="0.25">
      <c r="D19" s="8" t="s">
        <v>8</v>
      </c>
      <c r="E19" s="8" t="s">
        <v>9</v>
      </c>
      <c r="F19" s="8" t="s">
        <v>10</v>
      </c>
      <c r="G19" s="8" t="s">
        <v>11</v>
      </c>
      <c r="H19" s="8" t="s">
        <v>12</v>
      </c>
      <c r="I19" s="8" t="s">
        <v>13</v>
      </c>
      <c r="J19" s="8" t="s">
        <v>14</v>
      </c>
      <c r="K19" s="8" t="s">
        <v>15</v>
      </c>
      <c r="L19" s="8" t="s">
        <v>16</v>
      </c>
      <c r="M19" s="8" t="s">
        <v>17</v>
      </c>
      <c r="N19" s="8" t="s">
        <v>18</v>
      </c>
      <c r="O19" s="8" t="s">
        <v>19</v>
      </c>
      <c r="P19" s="8" t="s">
        <v>20</v>
      </c>
      <c r="Q19" s="8" t="s">
        <v>21</v>
      </c>
      <c r="R19" s="8" t="s">
        <v>22</v>
      </c>
      <c r="S19" s="8" t="s">
        <v>23</v>
      </c>
      <c r="T19" s="8" t="s">
        <v>24</v>
      </c>
      <c r="U19" s="8" t="s">
        <v>25</v>
      </c>
      <c r="V19" s="8" t="s">
        <v>26</v>
      </c>
      <c r="W19" s="8" t="s">
        <v>27</v>
      </c>
      <c r="X19" s="8" t="s">
        <v>28</v>
      </c>
      <c r="Y19" s="8" t="s">
        <v>29</v>
      </c>
      <c r="Z19" s="8" t="s">
        <v>30</v>
      </c>
      <c r="AA19" s="8" t="s">
        <v>31</v>
      </c>
      <c r="AB19" s="8" t="s">
        <v>32</v>
      </c>
      <c r="AC19" s="8" t="s">
        <v>33</v>
      </c>
      <c r="AD19" s="8" t="s">
        <v>34</v>
      </c>
      <c r="AE19" s="8" t="s">
        <v>35</v>
      </c>
    </row>
    <row r="20" spans="1:36" x14ac:dyDescent="0.25">
      <c r="C20" t="s">
        <v>44</v>
      </c>
      <c r="D20" s="6">
        <f>-D17+D18</f>
        <v>4.5647250936227332E-2</v>
      </c>
      <c r="E20" s="6">
        <f t="shared" ref="E20:AE20" si="2">-E17+E18</f>
        <v>2.6143630954076149E-2</v>
      </c>
      <c r="F20" s="6">
        <f t="shared" si="2"/>
        <v>2.4461239104866115E-2</v>
      </c>
      <c r="G20" s="6">
        <f t="shared" si="2"/>
        <v>1.5611017112141464E-2</v>
      </c>
      <c r="H20" s="6">
        <f t="shared" si="2"/>
        <v>1.8602752729753369E-2</v>
      </c>
      <c r="I20" s="6">
        <f t="shared" si="2"/>
        <v>3.0927886778042406E-2</v>
      </c>
      <c r="J20" s="6">
        <f t="shared" si="2"/>
        <v>3.28265684239787E-2</v>
      </c>
      <c r="K20" s="6">
        <f t="shared" si="2"/>
        <v>3.1521716368243899E-2</v>
      </c>
      <c r="L20" s="6">
        <f t="shared" si="2"/>
        <v>2.7081962599573225E-2</v>
      </c>
      <c r="M20" s="6">
        <f t="shared" si="2"/>
        <v>2.0270012279924352E-2</v>
      </c>
      <c r="N20" s="6">
        <f t="shared" si="2"/>
        <v>2.1629023920026382E-2</v>
      </c>
      <c r="O20" s="6">
        <f t="shared" si="2"/>
        <v>2.5158592272093702E-2</v>
      </c>
      <c r="P20" s="6">
        <f t="shared" si="2"/>
        <v>2.3776083690026005E-2</v>
      </c>
      <c r="Q20" s="6">
        <f t="shared" si="2"/>
        <v>1.5901805285263519E-2</v>
      </c>
      <c r="R20" s="6">
        <f t="shared" si="2"/>
        <v>4.438366844751674E-3</v>
      </c>
      <c r="S20" s="6">
        <f t="shared" si="2"/>
        <v>1.6185450822435735E-2</v>
      </c>
      <c r="T20" s="6">
        <f t="shared" si="2"/>
        <v>1.5011778424891001E-2</v>
      </c>
      <c r="U20" s="6">
        <f t="shared" si="2"/>
        <v>1.1264819047728705E-2</v>
      </c>
      <c r="V20" s="6">
        <f t="shared" si="2"/>
        <v>9.1319973194817286E-3</v>
      </c>
      <c r="W20" s="6">
        <f t="shared" si="2"/>
        <v>9.391163095048229E-3</v>
      </c>
      <c r="X20" s="6">
        <f t="shared" si="2"/>
        <v>1.1490224151315058E-2</v>
      </c>
      <c r="Y20" s="6">
        <f t="shared" si="2"/>
        <v>7.3845760203773841E-3</v>
      </c>
      <c r="Z20" s="6">
        <f t="shared" si="2"/>
        <v>1.0780209302238459E-2</v>
      </c>
      <c r="AA20" s="6">
        <f t="shared" si="2"/>
        <v>9.426470867219934E-3</v>
      </c>
      <c r="AB20" s="6">
        <f t="shared" si="2"/>
        <v>1.4374535765901753E-2</v>
      </c>
      <c r="AC20" s="6">
        <f t="shared" si="2"/>
        <v>1.3629451436075607E-2</v>
      </c>
      <c r="AD20" s="6">
        <f t="shared" si="2"/>
        <v>3.7482550347457746E-2</v>
      </c>
      <c r="AE20" s="6">
        <f t="shared" si="2"/>
        <v>5.3217645294031335E-2</v>
      </c>
      <c r="AF20" s="12">
        <f>_xlfn.VAR.S(D20:AE20)</f>
        <v>1.3865098891659264E-4</v>
      </c>
      <c r="AG20" s="12">
        <f>_xlfn.VAR.S(X20:AE20)</f>
        <v>2.7271965963674252E-4</v>
      </c>
      <c r="AH20" s="9">
        <f>AVERAGE(D20:AE20)</f>
        <v>2.0813170756899677E-2</v>
      </c>
      <c r="AI20" s="9">
        <f>AVERAGE(X20:AE20)</f>
        <v>1.9723207898077161E-2</v>
      </c>
    </row>
    <row r="21" spans="1:36" x14ac:dyDescent="0.25">
      <c r="C21" t="s">
        <v>41</v>
      </c>
      <c r="D21" s="6">
        <f>(D11-C11)/C11</f>
        <v>3.8999908308781368E-2</v>
      </c>
      <c r="E21" s="6">
        <f t="shared" ref="E21:W21" si="3">(E11-D11)/D11</f>
        <v>1.7324467681628309E-2</v>
      </c>
      <c r="F21" s="6">
        <f t="shared" si="3"/>
        <v>1.7975289387392301E-2</v>
      </c>
      <c r="G21" s="6">
        <f t="shared" si="3"/>
        <v>1.5799413071250084E-2</v>
      </c>
      <c r="H21" s="6">
        <f t="shared" si="3"/>
        <v>2.5617423125922918E-2</v>
      </c>
      <c r="I21" s="6">
        <f t="shared" si="3"/>
        <v>2.6761943401202495E-2</v>
      </c>
      <c r="J21" s="6">
        <f t="shared" si="3"/>
        <v>2.4326536938051563E-2</v>
      </c>
      <c r="K21" s="6">
        <f t="shared" si="3"/>
        <v>2.459727357093339E-2</v>
      </c>
      <c r="L21" s="6">
        <f t="shared" si="3"/>
        <v>1.9867415834037332E-2</v>
      </c>
      <c r="M21" s="6">
        <f t="shared" si="3"/>
        <v>1.7045439474702127E-2</v>
      </c>
      <c r="N21" s="6">
        <f t="shared" si="3"/>
        <v>1.9952258296118193E-2</v>
      </c>
      <c r="O21" s="6">
        <f t="shared" si="3"/>
        <v>1.7214344299219735E-2</v>
      </c>
      <c r="P21" s="6">
        <f t="shared" si="3"/>
        <v>3.2307661369740462E-2</v>
      </c>
      <c r="Q21" s="6">
        <f t="shared" si="3"/>
        <v>7.4516465871507535E-3</v>
      </c>
      <c r="R21" s="6">
        <f t="shared" si="3"/>
        <v>1.5532528709664298E-2</v>
      </c>
      <c r="S21" s="6">
        <f t="shared" si="3"/>
        <v>2.6999949598750028E-2</v>
      </c>
      <c r="T21" s="6">
        <f t="shared" si="3"/>
        <v>3.0184995444093185E-2</v>
      </c>
      <c r="U21" s="6">
        <f t="shared" si="3"/>
        <v>1.1342134497294274E-2</v>
      </c>
      <c r="V21" s="6">
        <f t="shared" si="3"/>
        <v>1.8692427656471305E-3</v>
      </c>
      <c r="W21" s="6">
        <f t="shared" si="3"/>
        <v>-9.3287760810338376E-4</v>
      </c>
      <c r="X21" s="6">
        <f>X25/100</f>
        <v>-1E-3</v>
      </c>
      <c r="Y21" s="6">
        <f>Y25/100</f>
        <v>1.2E-2</v>
      </c>
      <c r="Z21" s="6">
        <f t="shared" ref="Z21:AE21" si="4">Z25/100</f>
        <v>1.1000000000000001E-2</v>
      </c>
      <c r="AA21" s="6">
        <f t="shared" si="4"/>
        <v>5.0000000000000001E-3</v>
      </c>
      <c r="AB21" s="6">
        <f t="shared" si="4"/>
        <v>-2E-3</v>
      </c>
      <c r="AC21" s="6">
        <f t="shared" si="4"/>
        <v>1.9E-2</v>
      </c>
      <c r="AD21" s="6">
        <f t="shared" si="4"/>
        <v>7.9000000000000001E-2</v>
      </c>
      <c r="AE21" s="6">
        <f t="shared" si="4"/>
        <v>5.2999999999999999E-2</v>
      </c>
      <c r="AF21" s="12">
        <f t="shared" ref="AF21:AF22" si="5">_xlfn.VAR.S(D21:AE21)</f>
        <v>2.8561674814167403E-4</v>
      </c>
      <c r="AG21" s="12">
        <f>_xlfn.VAR.S(X21:AE21)</f>
        <v>8.3342857142857144E-4</v>
      </c>
      <c r="AH21" s="9">
        <f t="shared" ref="AH21" si="6">AVERAGE(D21:AE21)</f>
        <v>2.0222749812624168E-2</v>
      </c>
      <c r="AI21" s="9">
        <f t="shared" ref="AI21:AI23" si="7">AVERAGE(X21:AE21)</f>
        <v>2.1999999999999999E-2</v>
      </c>
    </row>
    <row r="22" spans="1:36" x14ac:dyDescent="0.25">
      <c r="C22" t="s">
        <v>45</v>
      </c>
      <c r="D22" s="6">
        <f>D12/100</f>
        <v>0.04</v>
      </c>
      <c r="E22" s="6">
        <f t="shared" ref="E22:AE22" si="8">E12/100</f>
        <v>0.02</v>
      </c>
      <c r="F22" s="6">
        <f t="shared" si="8"/>
        <v>0.02</v>
      </c>
      <c r="G22" s="6">
        <f t="shared" si="8"/>
        <v>1.7000000000000001E-2</v>
      </c>
      <c r="H22" s="6">
        <f t="shared" si="8"/>
        <v>2.5000000000000001E-2</v>
      </c>
      <c r="I22" s="6">
        <f t="shared" si="8"/>
        <v>2.7000000000000003E-2</v>
      </c>
      <c r="J22" s="6">
        <f t="shared" si="8"/>
        <v>2.5000000000000001E-2</v>
      </c>
      <c r="K22" s="6">
        <f t="shared" si="8"/>
        <v>2.7000000000000003E-2</v>
      </c>
      <c r="L22" s="6">
        <f t="shared" si="8"/>
        <v>2.2000000000000002E-2</v>
      </c>
      <c r="M22" s="6">
        <f t="shared" si="8"/>
        <v>1.9E-2</v>
      </c>
      <c r="N22" s="6">
        <f t="shared" si="8"/>
        <v>2.1000000000000001E-2</v>
      </c>
      <c r="O22" s="6">
        <f t="shared" si="8"/>
        <v>1.8000000000000002E-2</v>
      </c>
      <c r="P22" s="6">
        <f t="shared" si="8"/>
        <v>3.3000000000000002E-2</v>
      </c>
      <c r="Q22" s="6">
        <f t="shared" si="8"/>
        <v>8.0000000000000002E-3</v>
      </c>
      <c r="R22" s="6">
        <f t="shared" si="8"/>
        <v>1.4999999999999999E-2</v>
      </c>
      <c r="S22" s="6">
        <f t="shared" si="8"/>
        <v>2.7999999999999997E-2</v>
      </c>
      <c r="T22" s="6">
        <f t="shared" si="8"/>
        <v>0.03</v>
      </c>
      <c r="U22" s="6">
        <f t="shared" si="8"/>
        <v>1.2E-2</v>
      </c>
      <c r="V22" s="6">
        <f t="shared" si="8"/>
        <v>2E-3</v>
      </c>
      <c r="W22" s="6">
        <f t="shared" si="8"/>
        <v>1E-3</v>
      </c>
      <c r="X22" s="6">
        <f t="shared" si="8"/>
        <v>-1E-3</v>
      </c>
      <c r="Y22" s="6">
        <f t="shared" si="8"/>
        <v>1.2E-2</v>
      </c>
      <c r="Z22" s="6">
        <f t="shared" si="8"/>
        <v>1.2E-2</v>
      </c>
      <c r="AA22" s="6">
        <f t="shared" si="8"/>
        <v>6.0000000000000001E-3</v>
      </c>
      <c r="AB22" s="6">
        <f t="shared" si="8"/>
        <v>-2E-3</v>
      </c>
      <c r="AC22" s="6">
        <f t="shared" si="8"/>
        <v>1.9E-2</v>
      </c>
      <c r="AD22" s="6">
        <f t="shared" si="8"/>
        <v>8.1000000000000003E-2</v>
      </c>
      <c r="AE22" s="6">
        <f t="shared" si="8"/>
        <v>5.7000000000000002E-2</v>
      </c>
      <c r="AF22" s="12">
        <f t="shared" si="5"/>
        <v>3.006190476190475E-4</v>
      </c>
      <c r="AG22" s="12">
        <f>_xlfn.VAR.S(X22:AE22)</f>
        <v>8.9542857142857132E-4</v>
      </c>
      <c r="AH22" s="9">
        <f>AVERAGE(D22:AE22)</f>
        <v>2.1214285714285717E-2</v>
      </c>
      <c r="AI22" s="9">
        <f>AVERAGE(X22:AE22)</f>
        <v>2.3E-2</v>
      </c>
    </row>
    <row r="23" spans="1:36" x14ac:dyDescent="0.25">
      <c r="C23" t="s">
        <v>46</v>
      </c>
      <c r="X23" s="6">
        <f>X26/100</f>
        <v>-1E-3</v>
      </c>
      <c r="Y23" s="6">
        <f t="shared" ref="Y23:AE23" si="9">Y26/100</f>
        <v>1.1000000000000001E-2</v>
      </c>
      <c r="Z23" s="6">
        <f t="shared" si="9"/>
        <v>1.1000000000000001E-2</v>
      </c>
      <c r="AA23" s="6">
        <f t="shared" si="9"/>
        <v>5.0000000000000001E-3</v>
      </c>
      <c r="AB23" s="6">
        <f t="shared" si="9"/>
        <v>-3.0000000000000001E-3</v>
      </c>
      <c r="AC23" s="6">
        <f t="shared" si="9"/>
        <v>1.9E-2</v>
      </c>
      <c r="AD23" s="6">
        <f t="shared" si="9"/>
        <v>8.1000000000000003E-2</v>
      </c>
      <c r="AE23" s="6">
        <f t="shared" si="9"/>
        <v>5.4000000000000006E-2</v>
      </c>
      <c r="AF23" s="13"/>
      <c r="AG23" s="12">
        <f>_xlfn.VAR.S(X23:AE23)</f>
        <v>8.8555357142857131E-4</v>
      </c>
      <c r="AH23" s="9"/>
      <c r="AI23" s="9">
        <f t="shared" si="7"/>
        <v>2.2125000000000002E-2</v>
      </c>
    </row>
    <row r="24" spans="1:36" x14ac:dyDescent="0.25">
      <c r="X24" s="9">
        <f>X21-X23</f>
        <v>0</v>
      </c>
      <c r="Y24" s="9">
        <f t="shared" ref="Y24:AE24" si="10">Y21-Y23</f>
        <v>9.9999999999999915E-4</v>
      </c>
      <c r="Z24" s="9">
        <f t="shared" si="10"/>
        <v>0</v>
      </c>
      <c r="AA24" s="9">
        <f t="shared" si="10"/>
        <v>0</v>
      </c>
      <c r="AB24" s="9">
        <f t="shared" si="10"/>
        <v>1E-3</v>
      </c>
      <c r="AC24" s="9">
        <f t="shared" si="10"/>
        <v>0</v>
      </c>
      <c r="AD24" s="9">
        <f t="shared" si="10"/>
        <v>-2.0000000000000018E-3</v>
      </c>
      <c r="AE24" s="9">
        <f t="shared" si="10"/>
        <v>-1.0000000000000078E-3</v>
      </c>
    </row>
    <row r="25" spans="1:36" x14ac:dyDescent="0.25">
      <c r="X25">
        <v>-0.1</v>
      </c>
      <c r="Y25">
        <v>1.2</v>
      </c>
      <c r="Z25">
        <v>1.1000000000000001</v>
      </c>
      <c r="AA25">
        <v>0.5</v>
      </c>
      <c r="AB25">
        <v>-0.2</v>
      </c>
      <c r="AC25">
        <v>1.9</v>
      </c>
      <c r="AD25">
        <v>7.9</v>
      </c>
      <c r="AE25">
        <v>5.3</v>
      </c>
    </row>
    <row r="26" spans="1:36" x14ac:dyDescent="0.25">
      <c r="X26">
        <v>-0.1</v>
      </c>
      <c r="Y26">
        <v>1.1000000000000001</v>
      </c>
      <c r="Z26">
        <v>1.1000000000000001</v>
      </c>
      <c r="AA26">
        <v>0.5</v>
      </c>
      <c r="AB26">
        <v>-0.3</v>
      </c>
      <c r="AC26">
        <v>1.9</v>
      </c>
      <c r="AD26">
        <v>8.1</v>
      </c>
      <c r="AE26">
        <v>5.4</v>
      </c>
    </row>
    <row r="27" spans="1:36" x14ac:dyDescent="0.25">
      <c r="B27">
        <v>1995</v>
      </c>
      <c r="C27">
        <v>1996</v>
      </c>
      <c r="D27">
        <v>1997</v>
      </c>
      <c r="E27">
        <v>1998</v>
      </c>
      <c r="F27">
        <v>1999</v>
      </c>
      <c r="G27">
        <v>2000</v>
      </c>
      <c r="H27">
        <v>2001</v>
      </c>
      <c r="I27">
        <v>2002</v>
      </c>
      <c r="J27">
        <v>2003</v>
      </c>
      <c r="K27">
        <v>2004</v>
      </c>
      <c r="L27">
        <v>2005</v>
      </c>
      <c r="M27">
        <v>2006</v>
      </c>
      <c r="N27">
        <v>2007</v>
      </c>
      <c r="O27">
        <v>2008</v>
      </c>
      <c r="P27">
        <v>2009</v>
      </c>
      <c r="Q27">
        <v>2010</v>
      </c>
      <c r="R27">
        <v>2011</v>
      </c>
      <c r="S27">
        <v>2012</v>
      </c>
      <c r="T27">
        <v>2013</v>
      </c>
      <c r="U27">
        <v>2014</v>
      </c>
      <c r="V27">
        <v>2015</v>
      </c>
      <c r="W27">
        <v>2016</v>
      </c>
      <c r="X27">
        <v>2017</v>
      </c>
      <c r="Y27">
        <v>2018</v>
      </c>
      <c r="Z27">
        <v>2019</v>
      </c>
      <c r="AA27">
        <v>2020</v>
      </c>
      <c r="AB27">
        <v>2021</v>
      </c>
      <c r="AC27">
        <v>2022</v>
      </c>
      <c r="AD27">
        <v>2023</v>
      </c>
    </row>
    <row r="28" spans="1:36" x14ac:dyDescent="0.25">
      <c r="A28" t="s">
        <v>44</v>
      </c>
      <c r="B28">
        <v>1</v>
      </c>
      <c r="C28">
        <f>B28*(1+D20)</f>
        <v>1.0456472509362273</v>
      </c>
      <c r="D28">
        <f t="shared" ref="D28:AD30" si="11">C28*(1+E20)</f>
        <v>1.0729842667728482</v>
      </c>
      <c r="E28">
        <f t="shared" si="11"/>
        <v>1.0992307914781383</v>
      </c>
      <c r="F28">
        <f t="shared" si="11"/>
        <v>1.1163909021740963</v>
      </c>
      <c r="G28">
        <f t="shared" si="11"/>
        <v>1.1371588460769875</v>
      </c>
      <c r="H28">
        <f t="shared" si="11"/>
        <v>1.172328766117106</v>
      </c>
      <c r="I28">
        <f t="shared" si="11"/>
        <v>1.2108122965734478</v>
      </c>
      <c r="J28">
        <f t="shared" si="11"/>
        <v>1.2489791783612181</v>
      </c>
      <c r="K28">
        <f t="shared" si="11"/>
        <v>1.2828039857572424</v>
      </c>
      <c r="L28">
        <f t="shared" si="11"/>
        <v>1.3088064383012776</v>
      </c>
      <c r="M28">
        <f t="shared" si="11"/>
        <v>1.3371146440619803</v>
      </c>
      <c r="N28">
        <f t="shared" si="11"/>
        <v>1.3707545662129812</v>
      </c>
      <c r="O28">
        <f t="shared" si="11"/>
        <v>1.4033457414977464</v>
      </c>
      <c r="P28">
        <f t="shared" si="11"/>
        <v>1.4256614722269474</v>
      </c>
      <c r="Q28">
        <f t="shared" si="11"/>
        <v>1.4319890808371192</v>
      </c>
      <c r="R28">
        <f t="shared" si="11"/>
        <v>1.4551664696832733</v>
      </c>
      <c r="S28">
        <f t="shared" si="11"/>
        <v>1.4770111062974896</v>
      </c>
      <c r="T28">
        <f t="shared" si="11"/>
        <v>1.4936493691414163</v>
      </c>
      <c r="U28">
        <f t="shared" si="11"/>
        <v>1.5072893711766613</v>
      </c>
      <c r="V28">
        <f t="shared" si="11"/>
        <v>1.521444571492814</v>
      </c>
      <c r="W28">
        <f t="shared" si="11"/>
        <v>1.538926310653068</v>
      </c>
      <c r="X28">
        <f t="shared" si="11"/>
        <v>1.5502906289838445</v>
      </c>
      <c r="Y28">
        <f t="shared" si="11"/>
        <v>1.5670030864435893</v>
      </c>
      <c r="Z28">
        <f t="shared" si="11"/>
        <v>1.5817743953867938</v>
      </c>
      <c r="AA28">
        <f t="shared" si="11"/>
        <v>1.604511668006869</v>
      </c>
      <c r="AB28">
        <f t="shared" si="11"/>
        <v>1.6263802818645852</v>
      </c>
      <c r="AC28">
        <f t="shared" si="11"/>
        <v>1.6873411626636872</v>
      </c>
      <c r="AD28">
        <f t="shared" si="11"/>
        <v>1.7771374861483418</v>
      </c>
    </row>
    <row r="29" spans="1:36" x14ac:dyDescent="0.25">
      <c r="A29" t="s">
        <v>41</v>
      </c>
      <c r="B29">
        <v>1</v>
      </c>
      <c r="C29">
        <f t="shared" ref="C29:R30" si="12">B29*(1+D21)</f>
        <v>1.0389999083087813</v>
      </c>
      <c r="D29">
        <f t="shared" si="12"/>
        <v>1.0570000286414916</v>
      </c>
      <c r="E29">
        <f t="shared" si="12"/>
        <v>1.0759999100388045</v>
      </c>
      <c r="F29">
        <f>E29*(1+G21)</f>
        <v>1.0930000770821353</v>
      </c>
      <c r="G29">
        <f t="shared" si="12"/>
        <v>1.1209999225334148</v>
      </c>
      <c r="H29">
        <f t="shared" si="12"/>
        <v>1.1510000590130065</v>
      </c>
      <c r="I29">
        <f t="shared" si="12"/>
        <v>1.178999904464286</v>
      </c>
      <c r="J29">
        <f t="shared" si="12"/>
        <v>1.2080000876544985</v>
      </c>
      <c r="K29">
        <f t="shared" si="12"/>
        <v>1.2319999277234839</v>
      </c>
      <c r="L29">
        <f t="shared" si="12"/>
        <v>1.2529999079243319</v>
      </c>
      <c r="M29">
        <f t="shared" si="12"/>
        <v>1.2780000857322507</v>
      </c>
      <c r="N29">
        <f t="shared" si="12"/>
        <v>1.3000000192224779</v>
      </c>
      <c r="O29">
        <f t="shared" si="12"/>
        <v>1.3419999796241737</v>
      </c>
      <c r="P29">
        <f t="shared" si="12"/>
        <v>1.3520000891922968</v>
      </c>
      <c r="Q29">
        <f t="shared" si="12"/>
        <v>1.3730000693931448</v>
      </c>
      <c r="R29">
        <f t="shared" si="12"/>
        <v>1.41007100206584</v>
      </c>
      <c r="S29">
        <f t="shared" si="11"/>
        <v>1.4526339888390452</v>
      </c>
      <c r="T29">
        <f t="shared" si="11"/>
        <v>1.4691099589157988</v>
      </c>
      <c r="U29">
        <f t="shared" si="11"/>
        <v>1.4718560820784421</v>
      </c>
      <c r="V29">
        <f t="shared" si="11"/>
        <v>1.4704830204971204</v>
      </c>
      <c r="W29">
        <f t="shared" si="11"/>
        <v>1.4690125374766234</v>
      </c>
      <c r="X29">
        <f t="shared" si="11"/>
        <v>1.486640687926343</v>
      </c>
      <c r="Y29">
        <f t="shared" si="11"/>
        <v>1.5029937354935325</v>
      </c>
      <c r="Z29">
        <f t="shared" si="11"/>
        <v>1.5105087041710001</v>
      </c>
      <c r="AA29">
        <f t="shared" si="11"/>
        <v>1.5074876867626581</v>
      </c>
      <c r="AB29">
        <f t="shared" si="11"/>
        <v>1.5361299528111485</v>
      </c>
      <c r="AC29">
        <f t="shared" si="11"/>
        <v>1.6574842190832291</v>
      </c>
      <c r="AD29">
        <f t="shared" si="11"/>
        <v>1.7453308826946401</v>
      </c>
    </row>
    <row r="30" spans="1:36" x14ac:dyDescent="0.25">
      <c r="A30" t="s">
        <v>45</v>
      </c>
      <c r="B30">
        <v>1</v>
      </c>
      <c r="C30">
        <f t="shared" si="12"/>
        <v>1.04</v>
      </c>
      <c r="D30">
        <f t="shared" si="11"/>
        <v>1.0608</v>
      </c>
      <c r="E30">
        <f t="shared" si="11"/>
        <v>1.0820160000000001</v>
      </c>
      <c r="F30">
        <f t="shared" si="11"/>
        <v>1.100410272</v>
      </c>
      <c r="G30">
        <f>F30*(1+H22)</f>
        <v>1.1279205287999998</v>
      </c>
      <c r="H30">
        <f t="shared" si="11"/>
        <v>1.1583743830775997</v>
      </c>
      <c r="I30">
        <f t="shared" si="11"/>
        <v>1.1873337426545396</v>
      </c>
      <c r="J30">
        <f t="shared" si="11"/>
        <v>1.219391753706212</v>
      </c>
      <c r="K30">
        <f t="shared" si="11"/>
        <v>1.2462183722877487</v>
      </c>
      <c r="L30">
        <f t="shared" si="11"/>
        <v>1.2698965213612159</v>
      </c>
      <c r="M30">
        <f t="shared" si="11"/>
        <v>1.2965643483098013</v>
      </c>
      <c r="N30">
        <f t="shared" si="11"/>
        <v>1.3199025065793777</v>
      </c>
      <c r="O30">
        <f t="shared" si="11"/>
        <v>1.363459289296497</v>
      </c>
      <c r="P30">
        <f t="shared" si="11"/>
        <v>1.3743669636108689</v>
      </c>
      <c r="Q30">
        <f t="shared" si="11"/>
        <v>1.3949824680650318</v>
      </c>
      <c r="R30">
        <f t="shared" si="11"/>
        <v>1.4340419771708528</v>
      </c>
      <c r="S30">
        <f t="shared" si="11"/>
        <v>1.4770632364859784</v>
      </c>
      <c r="T30">
        <f t="shared" si="11"/>
        <v>1.4947879953238101</v>
      </c>
      <c r="U30">
        <f t="shared" si="11"/>
        <v>1.4977775713144577</v>
      </c>
      <c r="V30">
        <f t="shared" si="11"/>
        <v>1.499275348885772</v>
      </c>
      <c r="W30">
        <f t="shared" si="11"/>
        <v>1.4977760735368861</v>
      </c>
      <c r="X30">
        <f t="shared" si="11"/>
        <v>1.5157493864193288</v>
      </c>
      <c r="Y30">
        <f t="shared" si="11"/>
        <v>1.5339383790563608</v>
      </c>
      <c r="Z30">
        <f t="shared" si="11"/>
        <v>1.5431420093306989</v>
      </c>
      <c r="AA30">
        <f t="shared" si="11"/>
        <v>1.5400557253120375</v>
      </c>
      <c r="AB30">
        <f t="shared" si="11"/>
        <v>1.569316784092966</v>
      </c>
      <c r="AC30">
        <f t="shared" si="11"/>
        <v>1.6964314436044963</v>
      </c>
      <c r="AD30">
        <f t="shared" si="11"/>
        <v>1.7931280358899524</v>
      </c>
    </row>
    <row r="31" spans="1:36" x14ac:dyDescent="0.25">
      <c r="A31" t="s">
        <v>54</v>
      </c>
      <c r="B31">
        <v>1</v>
      </c>
      <c r="C31">
        <f>C29</f>
        <v>1.0389999083087813</v>
      </c>
      <c r="D31">
        <f t="shared" ref="D31:F31" si="13">D29</f>
        <v>1.0570000286414916</v>
      </c>
      <c r="E31">
        <f t="shared" si="13"/>
        <v>1.0759999100388045</v>
      </c>
      <c r="F31">
        <f t="shared" si="13"/>
        <v>1.0930000770821353</v>
      </c>
      <c r="G31">
        <f>F31*(1+AVERAGE(D21:H21))</f>
        <v>1.1182957061103598</v>
      </c>
      <c r="H31">
        <f t="shared" ref="H31:AD31" si="14">G31*(1+AVERAGE(E21:I21))</f>
        <v>1.1414396267563063</v>
      </c>
      <c r="I31">
        <f t="shared" si="14"/>
        <v>1.1666610150742054</v>
      </c>
      <c r="J31">
        <f t="shared" si="14"/>
        <v>1.1939848204026997</v>
      </c>
      <c r="K31">
        <f t="shared" si="14"/>
        <v>1.2229199901159302</v>
      </c>
      <c r="L31">
        <f t="shared" si="14"/>
        <v>1.2504598081305458</v>
      </c>
      <c r="M31">
        <f t="shared" si="14"/>
        <v>1.2769167676804922</v>
      </c>
      <c r="N31">
        <f t="shared" si="14"/>
        <v>1.3021171622805614</v>
      </c>
      <c r="O31">
        <f t="shared" si="14"/>
        <v>1.3298228610509668</v>
      </c>
      <c r="P31">
        <f t="shared" si="14"/>
        <v>1.3548159109608939</v>
      </c>
      <c r="Q31">
        <f t="shared" si="14"/>
        <v>1.3798687438838189</v>
      </c>
      <c r="R31">
        <f t="shared" si="14"/>
        <v>1.4073298237619809</v>
      </c>
      <c r="S31">
        <f t="shared" si="14"/>
        <v>1.4389882096380615</v>
      </c>
      <c r="T31">
        <f t="shared" si="14"/>
        <v>1.4653249329899731</v>
      </c>
      <c r="U31">
        <f t="shared" si="14"/>
        <v>1.4905076705611966</v>
      </c>
      <c r="V31">
        <f t="shared" si="14"/>
        <v>1.5112148299902961</v>
      </c>
      <c r="W31">
        <f t="shared" si="14"/>
        <v>1.523746879729643</v>
      </c>
      <c r="X31">
        <f t="shared" si="14"/>
        <v>1.5308409879724125</v>
      </c>
      <c r="Y31">
        <f t="shared" si="14"/>
        <v>1.5378633735520668</v>
      </c>
      <c r="Z31">
        <f t="shared" si="14"/>
        <v>1.5458809081081462</v>
      </c>
      <c r="AA31">
        <f t="shared" si="14"/>
        <v>1.5536103126486867</v>
      </c>
      <c r="AB31">
        <f t="shared" si="14"/>
        <v>1.5675928054625248</v>
      </c>
      <c r="AC31">
        <f t="shared" si="14"/>
        <v>1.6027068843048853</v>
      </c>
      <c r="AD31">
        <f t="shared" si="14"/>
        <v>1.6520702563414758</v>
      </c>
      <c r="AE31" s="10"/>
      <c r="AF31" s="10"/>
      <c r="AG31" s="10"/>
      <c r="AJ31" s="10"/>
    </row>
    <row r="32" spans="1:36" x14ac:dyDescent="0.25">
      <c r="AD32" s="10"/>
      <c r="AE32" s="10"/>
      <c r="AF32" s="53" t="s">
        <v>51</v>
      </c>
      <c r="AG32" s="53"/>
      <c r="AH32" s="54" t="s">
        <v>52</v>
      </c>
      <c r="AI32" s="55"/>
      <c r="AJ32" s="10"/>
    </row>
    <row r="33" spans="4:37" x14ac:dyDescent="0.25">
      <c r="AD33" s="10"/>
      <c r="AE33" s="10"/>
      <c r="AF33" s="11" t="s">
        <v>48</v>
      </c>
      <c r="AG33" s="11" t="s">
        <v>49</v>
      </c>
      <c r="AH33" s="11" t="s">
        <v>47</v>
      </c>
      <c r="AI33" s="11" t="s">
        <v>50</v>
      </c>
      <c r="AJ33" s="10"/>
    </row>
    <row r="34" spans="4:37" x14ac:dyDescent="0.25">
      <c r="AD34" s="10"/>
      <c r="AE34" s="18" t="s">
        <v>44</v>
      </c>
      <c r="AF34" s="16">
        <v>2.0813170756899675</v>
      </c>
      <c r="AG34" s="16">
        <v>1.972320789807716</v>
      </c>
      <c r="AH34" s="16">
        <v>0.56574827499650726</v>
      </c>
      <c r="AI34" s="16">
        <v>0.83729918899929134</v>
      </c>
      <c r="AJ34" s="10"/>
      <c r="AK34">
        <f>(AH35-AH34)/AH35</f>
        <v>0.32302658782236832</v>
      </c>
    </row>
    <row r="35" spans="4:37" x14ac:dyDescent="0.25">
      <c r="AD35" s="10"/>
      <c r="AE35" s="18" t="s">
        <v>41</v>
      </c>
      <c r="AF35" s="16">
        <v>2.0222749812624157</v>
      </c>
      <c r="AG35" s="16">
        <v>2.2000000000000002</v>
      </c>
      <c r="AH35" s="16">
        <v>0.83570235524709213</v>
      </c>
      <c r="AI35" s="16">
        <v>1.3122346811159558</v>
      </c>
      <c r="AJ35" s="10"/>
    </row>
    <row r="36" spans="4:37" x14ac:dyDescent="0.25">
      <c r="AD36" s="10"/>
      <c r="AE36" s="18" t="s">
        <v>45</v>
      </c>
      <c r="AF36" s="16">
        <v>2.1214285714285714</v>
      </c>
      <c r="AG36" s="16">
        <v>2.2999999999999998</v>
      </c>
      <c r="AH36" s="16">
        <v>0.81729686614656749</v>
      </c>
      <c r="AI36" s="16">
        <v>1.3010309794566026</v>
      </c>
      <c r="AJ36" s="10"/>
    </row>
    <row r="37" spans="4:37" x14ac:dyDescent="0.25">
      <c r="AD37" s="10"/>
      <c r="AE37" s="18" t="s">
        <v>46</v>
      </c>
      <c r="AF37" s="17"/>
      <c r="AG37" s="16">
        <v>2.2125000000000004</v>
      </c>
      <c r="AH37" s="16"/>
      <c r="AI37" s="16">
        <v>1.3450057472006676</v>
      </c>
      <c r="AJ37" s="10"/>
    </row>
    <row r="38" spans="4:37" x14ac:dyDescent="0.25">
      <c r="AD38" s="10"/>
      <c r="AE38" s="10"/>
      <c r="AF38" s="10"/>
      <c r="AG38" s="10"/>
      <c r="AH38" s="10"/>
      <c r="AI38" s="10"/>
      <c r="AJ38" s="10"/>
    </row>
    <row r="39" spans="4:37" x14ac:dyDescent="0.25">
      <c r="AD39" s="10"/>
      <c r="AE39" s="10"/>
      <c r="AF39" s="10"/>
      <c r="AG39" s="10"/>
      <c r="AH39" s="10"/>
      <c r="AI39" s="10"/>
      <c r="AJ39" s="10"/>
    </row>
    <row r="45" spans="4:37" x14ac:dyDescent="0.25">
      <c r="D45">
        <f>D20*100</f>
        <v>4.5647250936227328</v>
      </c>
      <c r="E45">
        <f t="shared" ref="E45:AE47" si="15">E20*100</f>
        <v>2.6143630954076147</v>
      </c>
      <c r="F45">
        <f t="shared" si="15"/>
        <v>2.4461239104866115</v>
      </c>
      <c r="G45">
        <f t="shared" si="15"/>
        <v>1.5611017112141463</v>
      </c>
      <c r="H45">
        <f t="shared" si="15"/>
        <v>1.8602752729753369</v>
      </c>
      <c r="I45">
        <f t="shared" si="15"/>
        <v>3.0927886778042408</v>
      </c>
      <c r="J45">
        <f t="shared" si="15"/>
        <v>3.2826568423978699</v>
      </c>
      <c r="K45">
        <f t="shared" si="15"/>
        <v>3.1521716368243897</v>
      </c>
      <c r="L45">
        <f t="shared" si="15"/>
        <v>2.7081962599573224</v>
      </c>
      <c r="M45">
        <f t="shared" si="15"/>
        <v>2.027001227992435</v>
      </c>
      <c r="N45">
        <f t="shared" si="15"/>
        <v>2.1629023920026382</v>
      </c>
      <c r="O45">
        <f t="shared" si="15"/>
        <v>2.5158592272093703</v>
      </c>
      <c r="P45">
        <f t="shared" si="15"/>
        <v>2.3776083690026004</v>
      </c>
      <c r="Q45">
        <f t="shared" si="15"/>
        <v>1.5901805285263519</v>
      </c>
      <c r="R45">
        <f t="shared" si="15"/>
        <v>0.44383668447516739</v>
      </c>
      <c r="S45">
        <f t="shared" si="15"/>
        <v>1.6185450822435734</v>
      </c>
      <c r="T45">
        <f t="shared" si="15"/>
        <v>1.5011778424891</v>
      </c>
      <c r="U45">
        <f t="shared" si="15"/>
        <v>1.1264819047728705</v>
      </c>
      <c r="V45">
        <f t="shared" si="15"/>
        <v>0.91319973194817283</v>
      </c>
      <c r="W45">
        <f t="shared" si="15"/>
        <v>0.93911630950482294</v>
      </c>
      <c r="X45">
        <f t="shared" si="15"/>
        <v>1.1490224151315058</v>
      </c>
      <c r="Y45">
        <f t="shared" si="15"/>
        <v>0.73845760203773847</v>
      </c>
      <c r="Z45">
        <f t="shared" si="15"/>
        <v>1.0780209302238459</v>
      </c>
      <c r="AA45">
        <f t="shared" si="15"/>
        <v>0.94264708672199338</v>
      </c>
      <c r="AB45">
        <f t="shared" si="15"/>
        <v>1.4374535765901753</v>
      </c>
      <c r="AC45">
        <f t="shared" si="15"/>
        <v>1.3629451436075608</v>
      </c>
      <c r="AD45">
        <f t="shared" si="15"/>
        <v>3.7482550347457746</v>
      </c>
      <c r="AE45">
        <f t="shared" si="15"/>
        <v>5.3217645294031337</v>
      </c>
      <c r="AF45" s="14">
        <f>AVERAGE(D45:AE45)</f>
        <v>2.0813170756899675</v>
      </c>
      <c r="AG45" s="14">
        <f>AVERAGE(X45:AE45)</f>
        <v>1.972320789807716</v>
      </c>
      <c r="AH45" s="15">
        <f>(_xlfn.VAR.S(D45:AE45))^(1/2)/AF45</f>
        <v>0.56574827499650726</v>
      </c>
      <c r="AI45" s="15">
        <f>(_xlfn.VAR.S(X45:AE45))^(1/2)/AG45</f>
        <v>0.83729918899929134</v>
      </c>
    </row>
    <row r="46" spans="4:37" x14ac:dyDescent="0.25">
      <c r="D46">
        <f t="shared" ref="D46:S47" si="16">D21*100</f>
        <v>3.8999908308781368</v>
      </c>
      <c r="E46">
        <f t="shared" si="16"/>
        <v>1.7324467681628308</v>
      </c>
      <c r="F46">
        <f t="shared" si="16"/>
        <v>1.7975289387392301</v>
      </c>
      <c r="G46">
        <f t="shared" si="16"/>
        <v>1.5799413071250084</v>
      </c>
      <c r="H46">
        <f t="shared" si="16"/>
        <v>2.5617423125922918</v>
      </c>
      <c r="I46">
        <f t="shared" si="16"/>
        <v>2.6761943401202495</v>
      </c>
      <c r="J46">
        <f t="shared" si="16"/>
        <v>2.4326536938051562</v>
      </c>
      <c r="K46">
        <f t="shared" si="16"/>
        <v>2.4597273570933389</v>
      </c>
      <c r="L46">
        <f t="shared" si="16"/>
        <v>1.9867415834037332</v>
      </c>
      <c r="M46">
        <f t="shared" si="16"/>
        <v>1.7045439474702127</v>
      </c>
      <c r="N46">
        <f t="shared" si="16"/>
        <v>1.9952258296118193</v>
      </c>
      <c r="O46">
        <f t="shared" si="16"/>
        <v>1.7214344299219735</v>
      </c>
      <c r="P46">
        <f t="shared" si="16"/>
        <v>3.2307661369740464</v>
      </c>
      <c r="Q46">
        <f t="shared" si="16"/>
        <v>0.74516465871507531</v>
      </c>
      <c r="R46">
        <f t="shared" si="16"/>
        <v>1.5532528709664297</v>
      </c>
      <c r="S46">
        <f t="shared" si="16"/>
        <v>2.6999949598750028</v>
      </c>
      <c r="T46">
        <f t="shared" si="15"/>
        <v>3.0184995444093183</v>
      </c>
      <c r="U46">
        <f t="shared" si="15"/>
        <v>1.1342134497294274</v>
      </c>
      <c r="V46">
        <f t="shared" si="15"/>
        <v>0.18692427656471305</v>
      </c>
      <c r="W46">
        <f t="shared" si="15"/>
        <v>-9.3287760810338377E-2</v>
      </c>
      <c r="X46">
        <f t="shared" si="15"/>
        <v>-0.1</v>
      </c>
      <c r="Y46">
        <f t="shared" si="15"/>
        <v>1.2</v>
      </c>
      <c r="Z46">
        <f t="shared" si="15"/>
        <v>1.1000000000000001</v>
      </c>
      <c r="AA46">
        <f t="shared" si="15"/>
        <v>0.5</v>
      </c>
      <c r="AB46">
        <f t="shared" si="15"/>
        <v>-0.2</v>
      </c>
      <c r="AC46">
        <f t="shared" si="15"/>
        <v>1.9</v>
      </c>
      <c r="AD46">
        <f t="shared" si="15"/>
        <v>7.9</v>
      </c>
      <c r="AE46">
        <f t="shared" si="15"/>
        <v>5.3</v>
      </c>
      <c r="AF46" s="14">
        <f t="shared" ref="AF46:AF47" si="17">AVERAGE(D46:AE46)</f>
        <v>2.0222749812624157</v>
      </c>
      <c r="AG46" s="14">
        <f t="shared" ref="AG46:AG48" si="18">AVERAGE(X46:AE46)</f>
        <v>2.2000000000000002</v>
      </c>
      <c r="AH46" s="15">
        <f t="shared" ref="AH46:AH47" si="19">(_xlfn.VAR.S(D46:AE46))^(1/2)/AF46</f>
        <v>0.83570235524709213</v>
      </c>
      <c r="AI46" s="15">
        <f t="shared" ref="AI46:AI48" si="20">(_xlfn.VAR.S(X46:AE46))^(1/2)/AG46</f>
        <v>1.3122346811159558</v>
      </c>
    </row>
    <row r="47" spans="4:37" x14ac:dyDescent="0.25">
      <c r="D47">
        <f t="shared" si="16"/>
        <v>4</v>
      </c>
      <c r="E47">
        <f t="shared" si="15"/>
        <v>2</v>
      </c>
      <c r="F47">
        <f t="shared" si="15"/>
        <v>2</v>
      </c>
      <c r="G47">
        <f t="shared" si="15"/>
        <v>1.7000000000000002</v>
      </c>
      <c r="H47">
        <f t="shared" si="15"/>
        <v>2.5</v>
      </c>
      <c r="I47">
        <f t="shared" si="15"/>
        <v>2.7</v>
      </c>
      <c r="J47">
        <f t="shared" si="15"/>
        <v>2.5</v>
      </c>
      <c r="K47">
        <f t="shared" si="15"/>
        <v>2.7</v>
      </c>
      <c r="L47">
        <f t="shared" si="15"/>
        <v>2.2000000000000002</v>
      </c>
      <c r="M47">
        <f t="shared" si="15"/>
        <v>1.9</v>
      </c>
      <c r="N47">
        <f t="shared" si="15"/>
        <v>2.1</v>
      </c>
      <c r="O47">
        <f t="shared" si="15"/>
        <v>1.8000000000000003</v>
      </c>
      <c r="P47">
        <f t="shared" si="15"/>
        <v>3.3000000000000003</v>
      </c>
      <c r="Q47">
        <f t="shared" si="15"/>
        <v>0.8</v>
      </c>
      <c r="R47">
        <f t="shared" si="15"/>
        <v>1.5</v>
      </c>
      <c r="S47">
        <f t="shared" si="15"/>
        <v>2.8</v>
      </c>
      <c r="T47">
        <f t="shared" si="15"/>
        <v>3</v>
      </c>
      <c r="U47">
        <f t="shared" si="15"/>
        <v>1.2</v>
      </c>
      <c r="V47">
        <f t="shared" si="15"/>
        <v>0.2</v>
      </c>
      <c r="W47">
        <f t="shared" si="15"/>
        <v>0.1</v>
      </c>
      <c r="X47">
        <f t="shared" si="15"/>
        <v>-0.1</v>
      </c>
      <c r="Y47">
        <f t="shared" si="15"/>
        <v>1.2</v>
      </c>
      <c r="Z47">
        <f t="shared" si="15"/>
        <v>1.2</v>
      </c>
      <c r="AA47">
        <f t="shared" si="15"/>
        <v>0.6</v>
      </c>
      <c r="AB47">
        <f t="shared" si="15"/>
        <v>-0.2</v>
      </c>
      <c r="AC47">
        <f t="shared" si="15"/>
        <v>1.9</v>
      </c>
      <c r="AD47">
        <f t="shared" si="15"/>
        <v>8.1</v>
      </c>
      <c r="AE47">
        <f t="shared" si="15"/>
        <v>5.7</v>
      </c>
      <c r="AF47" s="14">
        <f t="shared" si="17"/>
        <v>2.1214285714285714</v>
      </c>
      <c r="AG47" s="14">
        <f t="shared" si="18"/>
        <v>2.2999999999999998</v>
      </c>
      <c r="AH47" s="15">
        <f t="shared" si="19"/>
        <v>0.81729686614656749</v>
      </c>
      <c r="AI47" s="15">
        <f t="shared" si="20"/>
        <v>1.3010309794566026</v>
      </c>
    </row>
    <row r="48" spans="4:37" x14ac:dyDescent="0.25">
      <c r="X48">
        <f>X23*100</f>
        <v>-0.1</v>
      </c>
      <c r="Y48">
        <f t="shared" ref="Y48:AE48" si="21">Y23*100</f>
        <v>1.1000000000000001</v>
      </c>
      <c r="Z48">
        <f t="shared" si="21"/>
        <v>1.1000000000000001</v>
      </c>
      <c r="AA48">
        <f t="shared" si="21"/>
        <v>0.5</v>
      </c>
      <c r="AB48">
        <f t="shared" si="21"/>
        <v>-0.3</v>
      </c>
      <c r="AC48">
        <f t="shared" si="21"/>
        <v>1.9</v>
      </c>
      <c r="AD48">
        <f t="shared" si="21"/>
        <v>8.1</v>
      </c>
      <c r="AE48">
        <f t="shared" si="21"/>
        <v>5.4</v>
      </c>
      <c r="AF48" s="14"/>
      <c r="AG48" s="14">
        <f t="shared" si="18"/>
        <v>2.2125000000000004</v>
      </c>
      <c r="AH48" s="14"/>
      <c r="AI48" s="15">
        <f t="shared" si="20"/>
        <v>1.3450057472006676</v>
      </c>
    </row>
  </sheetData>
  <mergeCells count="5">
    <mergeCell ref="A7:B7"/>
    <mergeCell ref="C8:AE8"/>
    <mergeCell ref="A9:A10"/>
    <mergeCell ref="AF32:AG32"/>
    <mergeCell ref="AH32:AI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7958-E1FE-4DA3-9057-ABB4BF34A252}">
  <sheetPr>
    <tabColor theme="3" tint="0.499984740745262"/>
  </sheetPr>
  <dimension ref="A1:AI110"/>
  <sheetViews>
    <sheetView topLeftCell="M99" zoomScale="110" zoomScaleNormal="110" workbookViewId="0">
      <selection activeCell="AA86" sqref="AA86"/>
    </sheetView>
  </sheetViews>
  <sheetFormatPr defaultRowHeight="15" x14ac:dyDescent="0.25"/>
  <cols>
    <col min="1" max="1" width="22.85546875" style="19" customWidth="1"/>
    <col min="2" max="2" width="4.42578125" style="19" customWidth="1"/>
    <col min="3" max="3" width="8.42578125" style="19" customWidth="1"/>
    <col min="4" max="6" width="9.28515625" style="19" bestFit="1" customWidth="1"/>
    <col min="7" max="8" width="15.85546875" style="19" customWidth="1"/>
    <col min="9" max="9" width="1.85546875" style="19" customWidth="1"/>
    <col min="10" max="10" width="3.85546875" style="19" customWidth="1"/>
    <col min="11" max="11" width="8.140625" style="19" customWidth="1"/>
    <col min="12" max="12" width="1.7109375" style="19" customWidth="1"/>
    <col min="13" max="17" width="16.42578125" style="19" customWidth="1"/>
    <col min="18" max="18" width="1.28515625" style="19" customWidth="1"/>
    <col min="19" max="22" width="16.28515625" style="19" customWidth="1"/>
    <col min="23" max="25" width="9.28515625" style="19" bestFit="1" customWidth="1"/>
    <col min="26" max="26" width="13.28515625" style="19" bestFit="1" customWidth="1"/>
    <col min="27" max="31" width="9.28515625" style="19" bestFit="1" customWidth="1"/>
    <col min="32" max="16384" width="9.140625" style="19"/>
  </cols>
  <sheetData>
    <row r="1" spans="1:35" hidden="1" x14ac:dyDescent="0.25"/>
    <row r="2" spans="1:35" hidden="1" x14ac:dyDescent="0.25"/>
    <row r="3" spans="1:35" hidden="1" x14ac:dyDescent="0.25"/>
    <row r="4" spans="1:35" hidden="1" x14ac:dyDescent="0.25"/>
    <row r="5" spans="1:35" ht="60" hidden="1" x14ac:dyDescent="0.25">
      <c r="A5" s="61" t="s">
        <v>6</v>
      </c>
      <c r="B5" s="61" t="s">
        <v>5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/>
      <c r="J5" s="24"/>
      <c r="K5" s="24"/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/>
      <c r="R5" s="24" t="s">
        <v>18</v>
      </c>
      <c r="S5" s="24" t="s">
        <v>19</v>
      </c>
      <c r="T5" s="24" t="s">
        <v>20</v>
      </c>
      <c r="U5" s="24" t="s">
        <v>21</v>
      </c>
      <c r="V5" s="24" t="s">
        <v>22</v>
      </c>
      <c r="W5" s="24" t="s">
        <v>23</v>
      </c>
      <c r="X5" s="24" t="s">
        <v>24</v>
      </c>
      <c r="Y5" s="24" t="s">
        <v>25</v>
      </c>
      <c r="Z5" s="24" t="s">
        <v>26</v>
      </c>
      <c r="AA5" s="24" t="s">
        <v>27</v>
      </c>
      <c r="AB5" s="24" t="s">
        <v>28</v>
      </c>
      <c r="AC5" s="24" t="s">
        <v>29</v>
      </c>
      <c r="AD5" s="24" t="s">
        <v>30</v>
      </c>
      <c r="AE5" s="24" t="s">
        <v>31</v>
      </c>
      <c r="AF5" s="24" t="s">
        <v>32</v>
      </c>
      <c r="AG5" s="24" t="s">
        <v>33</v>
      </c>
      <c r="AH5" s="24" t="s">
        <v>34</v>
      </c>
      <c r="AI5" s="24" t="s">
        <v>35</v>
      </c>
    </row>
    <row r="6" spans="1:35" hidden="1" x14ac:dyDescent="0.25">
      <c r="A6" s="23" t="s">
        <v>36</v>
      </c>
      <c r="B6" s="23" t="s">
        <v>37</v>
      </c>
      <c r="C6" s="62" t="s">
        <v>5</v>
      </c>
      <c r="D6" s="62" t="s">
        <v>5</v>
      </c>
      <c r="E6" s="62" t="s">
        <v>5</v>
      </c>
      <c r="F6" s="62" t="s">
        <v>5</v>
      </c>
      <c r="G6" s="62" t="s">
        <v>5</v>
      </c>
      <c r="H6" s="62" t="s">
        <v>5</v>
      </c>
      <c r="I6" s="62"/>
      <c r="J6" s="62"/>
      <c r="K6" s="62"/>
      <c r="L6" s="62" t="s">
        <v>5</v>
      </c>
      <c r="M6" s="62" t="s">
        <v>5</v>
      </c>
      <c r="N6" s="62" t="s">
        <v>5</v>
      </c>
      <c r="O6" s="62" t="s">
        <v>5</v>
      </c>
      <c r="P6" s="62" t="s">
        <v>5</v>
      </c>
      <c r="Q6" s="62"/>
      <c r="R6" s="62" t="s">
        <v>5</v>
      </c>
      <c r="S6" s="62" t="s">
        <v>5</v>
      </c>
      <c r="T6" s="62" t="s">
        <v>5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B6" s="62" t="s">
        <v>5</v>
      </c>
      <c r="AC6" s="62" t="s">
        <v>5</v>
      </c>
      <c r="AD6" s="62" t="s">
        <v>5</v>
      </c>
      <c r="AE6" s="62" t="s">
        <v>5</v>
      </c>
      <c r="AF6" s="62" t="s">
        <v>5</v>
      </c>
      <c r="AG6" s="62" t="s">
        <v>5</v>
      </c>
      <c r="AH6" s="62" t="s">
        <v>5</v>
      </c>
      <c r="AI6" s="62" t="s">
        <v>5</v>
      </c>
    </row>
    <row r="7" spans="1:35" ht="35.25" hidden="1" customHeight="1" x14ac:dyDescent="0.25">
      <c r="A7" s="62" t="s">
        <v>38</v>
      </c>
      <c r="B7" s="24" t="s">
        <v>39</v>
      </c>
      <c r="C7" s="25">
        <v>1499354.9</v>
      </c>
      <c r="D7" s="25">
        <v>1518348.5</v>
      </c>
      <c r="E7" s="25">
        <v>1546137.5</v>
      </c>
      <c r="F7" s="25">
        <v>1574132.1</v>
      </c>
      <c r="G7" s="25">
        <v>1599723.2</v>
      </c>
      <c r="H7" s="25">
        <v>1660304</v>
      </c>
      <c r="I7" s="25"/>
      <c r="J7" s="25"/>
      <c r="K7" s="25"/>
      <c r="L7" s="25">
        <v>1692702.7</v>
      </c>
      <c r="M7" s="25">
        <v>1697001.2</v>
      </c>
      <c r="N7" s="25">
        <v>1699353.7</v>
      </c>
      <c r="O7" s="25">
        <v>1723545.6000000001</v>
      </c>
      <c r="P7" s="25">
        <v>1737641.6</v>
      </c>
      <c r="Q7" s="25"/>
      <c r="R7" s="25">
        <v>1768756.5</v>
      </c>
      <c r="S7" s="25">
        <v>1795059.2</v>
      </c>
      <c r="T7" s="25">
        <v>1777790.5</v>
      </c>
      <c r="U7" s="25">
        <v>1683906.5</v>
      </c>
      <c r="V7" s="25">
        <v>1712756.8</v>
      </c>
      <c r="W7" s="25">
        <v>1724871.7</v>
      </c>
      <c r="X7" s="25">
        <v>1673454.9</v>
      </c>
      <c r="Y7" s="25">
        <v>1642645.5</v>
      </c>
      <c r="Z7" s="25">
        <v>1642570.8</v>
      </c>
      <c r="AA7" s="25">
        <v>1655355</v>
      </c>
      <c r="AB7" s="25">
        <v>1676766.4</v>
      </c>
      <c r="AC7" s="25">
        <v>1704732.5</v>
      </c>
      <c r="AD7" s="25">
        <v>1720515.1</v>
      </c>
      <c r="AE7" s="25">
        <v>1728828.6</v>
      </c>
      <c r="AF7" s="25">
        <v>1573680.2</v>
      </c>
      <c r="AG7" s="25">
        <v>1704456.8</v>
      </c>
      <c r="AH7" s="25">
        <v>1772394.7</v>
      </c>
      <c r="AI7" s="25">
        <v>1788713</v>
      </c>
    </row>
    <row r="8" spans="1:35" ht="35.25" hidden="1" customHeight="1" x14ac:dyDescent="0.25">
      <c r="A8" s="62" t="s">
        <v>38</v>
      </c>
      <c r="B8" s="24" t="s">
        <v>40</v>
      </c>
      <c r="C8" s="25">
        <v>988243.2</v>
      </c>
      <c r="D8" s="25">
        <v>1045872.7</v>
      </c>
      <c r="E8" s="25">
        <v>1092357.3</v>
      </c>
      <c r="F8" s="25">
        <v>1138856.1000000001</v>
      </c>
      <c r="G8" s="25">
        <v>1175149.5</v>
      </c>
      <c r="H8" s="25">
        <v>1241512.8999999999</v>
      </c>
      <c r="I8" s="25"/>
      <c r="J8" s="25"/>
      <c r="K8" s="25"/>
      <c r="L8" s="25">
        <v>1304136.8</v>
      </c>
      <c r="M8" s="25">
        <v>1350258.9</v>
      </c>
      <c r="N8" s="25">
        <v>1394693.2</v>
      </c>
      <c r="O8" s="25">
        <v>1452319</v>
      </c>
      <c r="P8" s="25">
        <v>1493635.3</v>
      </c>
      <c r="Q8" s="25"/>
      <c r="R8" s="25">
        <v>1552686.8</v>
      </c>
      <c r="S8" s="25">
        <v>1614839.8</v>
      </c>
      <c r="T8" s="25">
        <v>1637699.4</v>
      </c>
      <c r="U8" s="25">
        <v>1577255.9</v>
      </c>
      <c r="V8" s="25">
        <v>1611279.4</v>
      </c>
      <c r="W8" s="25">
        <v>1648755.8</v>
      </c>
      <c r="X8" s="25">
        <v>1624358.7</v>
      </c>
      <c r="Y8" s="25">
        <v>1612751.3</v>
      </c>
      <c r="Z8" s="25">
        <v>1627405.6</v>
      </c>
      <c r="AA8" s="25">
        <v>1655355</v>
      </c>
      <c r="AB8" s="25">
        <v>1695786.8</v>
      </c>
      <c r="AC8" s="25">
        <v>1736592.8</v>
      </c>
      <c r="AD8" s="25">
        <v>1771391.2</v>
      </c>
      <c r="AE8" s="25">
        <v>1796648.5</v>
      </c>
      <c r="AF8" s="25">
        <v>1661239.8</v>
      </c>
      <c r="AG8" s="25">
        <v>1821934.6</v>
      </c>
      <c r="AH8" s="25">
        <v>1962845.8</v>
      </c>
      <c r="AI8" s="25">
        <v>2085375.6</v>
      </c>
    </row>
    <row r="9" spans="1:35" hidden="1" x14ac:dyDescent="0.25"/>
    <row r="10" spans="1:35" hidden="1" x14ac:dyDescent="0.25"/>
    <row r="11" spans="1:35" ht="60" hidden="1" x14ac:dyDescent="0.25">
      <c r="C11" s="26" t="s">
        <v>7</v>
      </c>
      <c r="D11" s="26" t="s">
        <v>8</v>
      </c>
      <c r="E11" s="26" t="s">
        <v>9</v>
      </c>
      <c r="F11" s="26" t="s">
        <v>10</v>
      </c>
      <c r="G11" s="26" t="s">
        <v>11</v>
      </c>
      <c r="H11" s="26" t="s">
        <v>12</v>
      </c>
      <c r="I11" s="26"/>
      <c r="J11" s="26"/>
      <c r="K11" s="26"/>
      <c r="L11" s="26" t="s">
        <v>13</v>
      </c>
      <c r="M11" s="26" t="s">
        <v>14</v>
      </c>
      <c r="N11" s="26" t="s">
        <v>15</v>
      </c>
      <c r="O11" s="26" t="s">
        <v>16</v>
      </c>
      <c r="P11" s="26" t="s">
        <v>17</v>
      </c>
      <c r="Q11" s="26"/>
      <c r="R11" s="26" t="s">
        <v>18</v>
      </c>
      <c r="S11" s="26" t="s">
        <v>19</v>
      </c>
      <c r="T11" s="26" t="s">
        <v>20</v>
      </c>
      <c r="U11" s="26" t="s">
        <v>21</v>
      </c>
      <c r="V11" s="26" t="s">
        <v>22</v>
      </c>
      <c r="W11" s="26" t="s">
        <v>23</v>
      </c>
      <c r="X11" s="26" t="s">
        <v>24</v>
      </c>
      <c r="Y11" s="26" t="s">
        <v>25</v>
      </c>
      <c r="Z11" s="26" t="s">
        <v>26</v>
      </c>
      <c r="AA11" s="26" t="s">
        <v>27</v>
      </c>
      <c r="AB11" s="26" t="s">
        <v>28</v>
      </c>
      <c r="AC11" s="26" t="s">
        <v>29</v>
      </c>
      <c r="AD11" s="26" t="s">
        <v>30</v>
      </c>
      <c r="AE11" s="26" t="s">
        <v>31</v>
      </c>
      <c r="AF11" s="26" t="s">
        <v>32</v>
      </c>
      <c r="AG11" s="26" t="s">
        <v>33</v>
      </c>
      <c r="AH11" s="26" t="s">
        <v>34</v>
      </c>
      <c r="AI11" s="26" t="s">
        <v>35</v>
      </c>
    </row>
    <row r="12" spans="1:35" hidden="1" x14ac:dyDescent="0.25">
      <c r="B12" s="27" t="s">
        <v>55</v>
      </c>
      <c r="D12" s="19">
        <f>(D7-C7)/C7</f>
        <v>1.2667848019171507E-2</v>
      </c>
      <c r="E12" s="19">
        <f t="shared" ref="E12:AI12" si="0">(E7-D7)/D7</f>
        <v>1.8302122338843815E-2</v>
      </c>
      <c r="F12" s="19">
        <f t="shared" si="0"/>
        <v>1.8106151619762211E-2</v>
      </c>
      <c r="G12" s="19">
        <f t="shared" si="0"/>
        <v>1.6257275993545813E-2</v>
      </c>
      <c r="H12" s="19">
        <f t="shared" si="0"/>
        <v>3.7869551432397834E-2</v>
      </c>
      <c r="L12" s="19">
        <f>(L7-H7)/H7</f>
        <v>1.9513715560523826E-2</v>
      </c>
      <c r="M12" s="19">
        <f t="shared" si="0"/>
        <v>2.5394299896845441E-3</v>
      </c>
      <c r="N12" s="19">
        <f t="shared" si="0"/>
        <v>1.3862689077650623E-3</v>
      </c>
      <c r="O12" s="19">
        <f t="shared" si="0"/>
        <v>1.4235941581790854E-2</v>
      </c>
      <c r="P12" s="19">
        <f t="shared" si="0"/>
        <v>8.1784897365059558E-3</v>
      </c>
      <c r="R12" s="19">
        <f>(R7-P7)/P7</f>
        <v>1.790639680817949E-2</v>
      </c>
      <c r="S12" s="19">
        <f t="shared" si="0"/>
        <v>1.4870729803678434E-2</v>
      </c>
      <c r="T12" s="19">
        <f t="shared" si="0"/>
        <v>-9.6201284057929413E-3</v>
      </c>
      <c r="U12" s="19">
        <f t="shared" si="0"/>
        <v>-5.280937208293103E-2</v>
      </c>
      <c r="V12" s="19">
        <f t="shared" si="0"/>
        <v>1.7132958391692203E-2</v>
      </c>
      <c r="W12" s="19">
        <f t="shared" si="0"/>
        <v>7.0733334703443635E-3</v>
      </c>
      <c r="X12" s="19">
        <f t="shared" si="0"/>
        <v>-2.9809057682377217E-2</v>
      </c>
      <c r="Y12" s="19">
        <f t="shared" si="0"/>
        <v>-1.8410654508824773E-2</v>
      </c>
      <c r="Z12" s="19">
        <f t="shared" si="0"/>
        <v>-4.5475423638242963E-5</v>
      </c>
      <c r="AA12" s="19">
        <f t="shared" si="0"/>
        <v>7.7830435071656896E-3</v>
      </c>
      <c r="AB12" s="19">
        <f t="shared" si="0"/>
        <v>1.293462731559086E-2</v>
      </c>
      <c r="AC12" s="19">
        <f t="shared" si="0"/>
        <v>1.6678590410685767E-2</v>
      </c>
      <c r="AD12" s="19">
        <f t="shared" si="0"/>
        <v>9.2581094101274498E-3</v>
      </c>
      <c r="AE12" s="19">
        <f t="shared" si="0"/>
        <v>4.831983165971632E-3</v>
      </c>
      <c r="AF12" s="19">
        <f t="shared" si="0"/>
        <v>-8.97419212060699E-2</v>
      </c>
      <c r="AG12" s="19">
        <f t="shared" si="0"/>
        <v>8.3102399077017108E-2</v>
      </c>
      <c r="AH12" s="19">
        <f t="shared" si="0"/>
        <v>3.9858974425165783E-2</v>
      </c>
      <c r="AI12" s="19">
        <f t="shared" si="0"/>
        <v>9.2069221376028972E-3</v>
      </c>
    </row>
    <row r="13" spans="1:35" hidden="1" x14ac:dyDescent="0.25">
      <c r="B13" s="28" t="s">
        <v>56</v>
      </c>
      <c r="D13" s="19">
        <v>3.8999908308781368E-2</v>
      </c>
      <c r="E13" s="19">
        <v>1.7324467681628309E-2</v>
      </c>
      <c r="F13" s="19">
        <v>1.7975289387392301E-2</v>
      </c>
      <c r="G13" s="19">
        <v>1.5799413071250084E-2</v>
      </c>
      <c r="H13" s="19">
        <v>2.5617423125922918E-2</v>
      </c>
      <c r="L13" s="19">
        <v>2.6761943401202495E-2</v>
      </c>
      <c r="M13" s="19">
        <v>2.4326536938051563E-2</v>
      </c>
      <c r="N13" s="19">
        <v>2.459727357093339E-2</v>
      </c>
      <c r="O13" s="19">
        <v>1.9867415834037332E-2</v>
      </c>
      <c r="P13" s="19">
        <v>1.7045439474702127E-2</v>
      </c>
      <c r="R13" s="19">
        <v>1.9952258296118193E-2</v>
      </c>
      <c r="S13" s="19">
        <v>1.7214344299219735E-2</v>
      </c>
      <c r="T13" s="19">
        <v>3.2307661369740462E-2</v>
      </c>
      <c r="U13" s="19">
        <v>7.4516465871507535E-3</v>
      </c>
      <c r="V13" s="19">
        <v>1.5532528709664298E-2</v>
      </c>
      <c r="W13" s="19">
        <v>2.6999949598750028E-2</v>
      </c>
      <c r="X13" s="19">
        <v>3.0184995444093185E-2</v>
      </c>
      <c r="Y13" s="19">
        <v>1.1342134497294274E-2</v>
      </c>
      <c r="Z13" s="19">
        <v>1.8692427656471305E-3</v>
      </c>
      <c r="AA13" s="19">
        <v>-9.3287760810338376E-4</v>
      </c>
      <c r="AB13" s="19">
        <v>-1E-3</v>
      </c>
      <c r="AC13" s="19">
        <v>1.2E-2</v>
      </c>
      <c r="AD13" s="19">
        <v>1.1000000000000001E-2</v>
      </c>
      <c r="AE13" s="19">
        <v>5.0000000000000001E-3</v>
      </c>
      <c r="AF13" s="19">
        <v>-2E-3</v>
      </c>
      <c r="AG13" s="19">
        <v>1.9E-2</v>
      </c>
      <c r="AH13" s="19">
        <v>7.9000000000000001E-2</v>
      </c>
      <c r="AI13" s="19">
        <v>5.2999999999999999E-2</v>
      </c>
    </row>
    <row r="14" spans="1:35" hidden="1" x14ac:dyDescent="0.25">
      <c r="B14" s="19" t="s">
        <v>58</v>
      </c>
      <c r="D14" s="19">
        <v>4.5647250936227332E-2</v>
      </c>
      <c r="E14" s="19">
        <v>2.6143630954076149E-2</v>
      </c>
      <c r="F14" s="19">
        <v>2.4461239104866115E-2</v>
      </c>
      <c r="G14" s="19">
        <v>1.5611017112141464E-2</v>
      </c>
      <c r="H14" s="19">
        <v>1.8602752729753369E-2</v>
      </c>
      <c r="L14" s="19">
        <v>3.0927886778042406E-2</v>
      </c>
      <c r="M14" s="19">
        <v>3.28265684239787E-2</v>
      </c>
      <c r="N14" s="19">
        <v>3.1521716368243899E-2</v>
      </c>
      <c r="O14" s="19">
        <v>2.7081962599573225E-2</v>
      </c>
      <c r="P14" s="19">
        <v>2.0270012279924352E-2</v>
      </c>
      <c r="R14" s="19">
        <v>2.1629023920026382E-2</v>
      </c>
      <c r="S14" s="19">
        <v>2.5158592272093702E-2</v>
      </c>
      <c r="T14" s="19">
        <v>2.3776083690026005E-2</v>
      </c>
      <c r="U14" s="19">
        <v>1.5901805285263519E-2</v>
      </c>
      <c r="V14" s="19">
        <v>4.438366844751674E-3</v>
      </c>
      <c r="W14" s="19">
        <v>1.6185450822435735E-2</v>
      </c>
      <c r="X14" s="19">
        <v>1.5011778424891001E-2</v>
      </c>
      <c r="Y14" s="19">
        <v>1.1264819047728705E-2</v>
      </c>
      <c r="Z14" s="19">
        <v>9.1319973194817286E-3</v>
      </c>
      <c r="AA14" s="19">
        <v>9.391163095048229E-3</v>
      </c>
      <c r="AB14" s="19">
        <v>1.1490224151315058E-2</v>
      </c>
      <c r="AC14" s="19">
        <v>7.3845760203773841E-3</v>
      </c>
      <c r="AD14" s="19">
        <v>1.0780209302238459E-2</v>
      </c>
      <c r="AE14" s="19">
        <v>9.426470867219934E-3</v>
      </c>
      <c r="AF14" s="19">
        <v>1.4374535765901753E-2</v>
      </c>
      <c r="AG14" s="19">
        <v>1.3629451436075607E-2</v>
      </c>
      <c r="AH14" s="19">
        <v>3.7482550347457746E-2</v>
      </c>
      <c r="AI14" s="19">
        <v>5.3217645294031335E-2</v>
      </c>
    </row>
    <row r="15" spans="1:35" hidden="1" x14ac:dyDescent="0.25"/>
    <row r="16" spans="1:35" hidden="1" x14ac:dyDescent="0.25">
      <c r="B16" s="27" t="s">
        <v>57</v>
      </c>
      <c r="C16" s="19">
        <v>100</v>
      </c>
    </row>
    <row r="17" spans="2:23" hidden="1" x14ac:dyDescent="0.25">
      <c r="F17" s="28" t="s">
        <v>56</v>
      </c>
      <c r="G17" s="27" t="s">
        <v>55</v>
      </c>
      <c r="L17" s="19">
        <v>-100</v>
      </c>
      <c r="M17" s="19">
        <v>-100</v>
      </c>
      <c r="N17" s="19">
        <v>-100</v>
      </c>
      <c r="O17" s="19">
        <v>-100</v>
      </c>
    </row>
    <row r="18" spans="2:23" hidden="1" x14ac:dyDescent="0.25">
      <c r="B18" s="19">
        <v>1</v>
      </c>
      <c r="C18" s="19">
        <f>C16/SUM(D18:D37)</f>
        <v>5.7384961452676082</v>
      </c>
      <c r="D18" s="19">
        <f>1/(1+1.5%)^(B18-1)</f>
        <v>1</v>
      </c>
      <c r="F18" s="19">
        <v>1.9867415834037332E-2</v>
      </c>
      <c r="G18" s="19">
        <v>1.4235941581790854E-2</v>
      </c>
      <c r="L18" s="19">
        <f>C18</f>
        <v>5.7384961452676082</v>
      </c>
      <c r="M18" s="19">
        <f>C18</f>
        <v>5.7384961452676082</v>
      </c>
      <c r="N18" s="19">
        <f>C18</f>
        <v>5.7384961452676082</v>
      </c>
      <c r="O18" s="19">
        <f>N18</f>
        <v>5.7384961452676082</v>
      </c>
      <c r="S18" s="29">
        <f t="shared" ref="S18:S37" si="1">(L18-M18)/L18</f>
        <v>0</v>
      </c>
      <c r="T18" s="30">
        <f>(O18-M18)/O18</f>
        <v>0</v>
      </c>
      <c r="W18" s="19">
        <v>2.7081962599573225E-2</v>
      </c>
    </row>
    <row r="19" spans="2:23" hidden="1" x14ac:dyDescent="0.25">
      <c r="B19" s="19">
        <v>2</v>
      </c>
      <c r="C19" s="19">
        <f>C18</f>
        <v>5.7384961452676082</v>
      </c>
      <c r="D19" s="19">
        <f t="shared" ref="D19:D37" si="2">1/(1+1.5%)^(B19-1)</f>
        <v>0.98522167487684742</v>
      </c>
      <c r="F19" s="19">
        <v>1.7045439474702127E-2</v>
      </c>
      <c r="G19" s="19">
        <v>8.1784897365059558E-3</v>
      </c>
      <c r="L19" s="19">
        <f>L18*(1+F18-0.015+G18)</f>
        <v>5.848120688160007</v>
      </c>
      <c r="M19" s="19">
        <f>M18*(1+F18)</f>
        <v>5.8525052344476594</v>
      </c>
      <c r="N19" s="19">
        <f t="shared" ref="N19:N37" si="3">N18*(1+W18-0.015+G18)</f>
        <v>5.889521336963889</v>
      </c>
      <c r="O19" s="19">
        <f>IF(AND(N19&gt;N18,N19&gt;O18),N19,O18)</f>
        <v>5.889521336963889</v>
      </c>
      <c r="S19" s="29">
        <f t="shared" si="1"/>
        <v>-7.4973594449397388E-4</v>
      </c>
      <c r="T19" s="30">
        <f t="shared" ref="T19:T37" si="4">(O19-M19)/O19</f>
        <v>6.2850782599103141E-3</v>
      </c>
      <c r="W19" s="19">
        <v>2.0270012279924352E-2</v>
      </c>
    </row>
    <row r="20" spans="2:23" hidden="1" x14ac:dyDescent="0.25">
      <c r="B20" s="19">
        <v>3</v>
      </c>
      <c r="C20" s="19">
        <f t="shared" ref="C20:C37" si="5">C19</f>
        <v>5.7384961452676082</v>
      </c>
      <c r="D20" s="19">
        <f t="shared" si="2"/>
        <v>0.9706617486471405</v>
      </c>
      <c r="F20" s="19">
        <v>1.9952258296118193E-2</v>
      </c>
      <c r="G20" s="19">
        <v>1.790639680817949E-2</v>
      </c>
      <c r="L20" s="19">
        <f t="shared" ref="L20:L37" si="6">L19*(1+F19-0.015+G19)</f>
        <v>5.9079114600943576</v>
      </c>
      <c r="M20" s="19">
        <f t="shared" ref="M20:M37" si="7">M19*(1+F19)</f>
        <v>5.9522637581968141</v>
      </c>
      <c r="N20" s="19">
        <f t="shared" si="3"/>
        <v>5.9687265765398587</v>
      </c>
      <c r="O20" s="19">
        <f t="shared" ref="O20:O37" si="8">IF(AND(N20&gt;N19,N20&gt;O19),N20,O19)</f>
        <v>5.9687265765398587</v>
      </c>
      <c r="S20" s="29">
        <f t="shared" si="1"/>
        <v>-7.507271969466529E-3</v>
      </c>
      <c r="T20" s="30">
        <f t="shared" si="4"/>
        <v>2.7581793422657213E-3</v>
      </c>
      <c r="W20" s="19">
        <v>2.1629023920026382E-2</v>
      </c>
    </row>
    <row r="21" spans="2:23" hidden="1" x14ac:dyDescent="0.25">
      <c r="B21" s="19">
        <v>4</v>
      </c>
      <c r="C21" s="19">
        <f t="shared" si="5"/>
        <v>5.7384961452676082</v>
      </c>
      <c r="D21" s="19">
        <f t="shared" si="2"/>
        <v>0.95631699374102519</v>
      </c>
      <c r="F21" s="19">
        <v>1.7214344299219735E-2</v>
      </c>
      <c r="G21" s="19">
        <v>1.4870729803678434E-2</v>
      </c>
      <c r="L21" s="19">
        <f t="shared" si="6"/>
        <v>6.0429583705473826</v>
      </c>
      <c r="M21" s="19">
        <f t="shared" si="7"/>
        <v>6.07102486214698</v>
      </c>
      <c r="N21" s="19">
        <f t="shared" si="3"/>
        <v>6.115171794306888</v>
      </c>
      <c r="O21" s="19">
        <f t="shared" si="8"/>
        <v>6.115171794306888</v>
      </c>
      <c r="S21" s="29">
        <f t="shared" si="1"/>
        <v>-4.6444952750940571E-3</v>
      </c>
      <c r="T21" s="30">
        <f t="shared" si="4"/>
        <v>7.2192464324563914E-3</v>
      </c>
      <c r="W21" s="19">
        <v>2.5158592272093702E-2</v>
      </c>
    </row>
    <row r="22" spans="2:23" hidden="1" x14ac:dyDescent="0.25">
      <c r="B22" s="19">
        <v>5</v>
      </c>
      <c r="C22" s="19">
        <f t="shared" si="5"/>
        <v>5.7384961452676082</v>
      </c>
      <c r="D22" s="19">
        <f t="shared" si="2"/>
        <v>0.94218423028672449</v>
      </c>
      <c r="F22" s="19">
        <v>3.2307661369740462E-2</v>
      </c>
      <c r="G22" s="19">
        <v>-9.6201284057929413E-3</v>
      </c>
      <c r="L22" s="19">
        <f t="shared" si="6"/>
        <v>6.1462027621089144</v>
      </c>
      <c r="M22" s="19">
        <f t="shared" si="7"/>
        <v>6.1755335743731008</v>
      </c>
      <c r="N22" s="19">
        <f t="shared" si="3"/>
        <v>6.2682303986952732</v>
      </c>
      <c r="O22" s="19">
        <f t="shared" si="8"/>
        <v>6.2682303986952732</v>
      </c>
      <c r="S22" s="29">
        <f t="shared" si="1"/>
        <v>-4.7721842899504843E-3</v>
      </c>
      <c r="T22" s="30">
        <f t="shared" si="4"/>
        <v>1.4788356270609832E-2</v>
      </c>
      <c r="W22" s="19">
        <v>2.3776083690026005E-2</v>
      </c>
    </row>
    <row r="23" spans="2:23" hidden="1" x14ac:dyDescent="0.25">
      <c r="B23" s="19">
        <v>6</v>
      </c>
      <c r="C23" s="19">
        <f t="shared" si="5"/>
        <v>5.7384961452676082</v>
      </c>
      <c r="D23" s="19">
        <f t="shared" si="2"/>
        <v>0.92826032540563996</v>
      </c>
      <c r="F23" s="19">
        <v>7.4516465871507535E-3</v>
      </c>
      <c r="G23" s="19">
        <v>-5.280937208293103E-2</v>
      </c>
      <c r="L23" s="19">
        <f t="shared" si="6"/>
        <v>6.1934518984457325</v>
      </c>
      <c r="M23" s="19">
        <f t="shared" si="7"/>
        <v>6.3750506218714094</v>
      </c>
      <c r="N23" s="19">
        <f t="shared" si="3"/>
        <v>6.2629397319500457</v>
      </c>
      <c r="O23" s="19">
        <f t="shared" si="8"/>
        <v>6.2682303986952732</v>
      </c>
      <c r="S23" s="29">
        <f t="shared" si="1"/>
        <v>-2.9321084009912089E-2</v>
      </c>
      <c r="T23" s="30">
        <f t="shared" si="4"/>
        <v>-1.7041527892524611E-2</v>
      </c>
      <c r="W23" s="19">
        <v>1.5901805285263519E-2</v>
      </c>
    </row>
    <row r="24" spans="2:23" hidden="1" x14ac:dyDescent="0.25">
      <c r="B24" s="19">
        <v>7</v>
      </c>
      <c r="C24" s="19">
        <f t="shared" si="5"/>
        <v>5.7384961452676082</v>
      </c>
      <c r="D24" s="19">
        <f t="shared" si="2"/>
        <v>0.91454219251787205</v>
      </c>
      <c r="F24" s="19">
        <v>1.5532528709664298E-2</v>
      </c>
      <c r="G24" s="19">
        <v>1.7132958391692203E-2</v>
      </c>
      <c r="L24" s="19">
        <f t="shared" si="6"/>
        <v>5.8196292288880258</v>
      </c>
      <c r="M24" s="19">
        <f t="shared" si="7"/>
        <v>6.4225552460807913</v>
      </c>
      <c r="N24" s="19">
        <f t="shared" si="3"/>
        <v>5.9378457694640838</v>
      </c>
      <c r="O24" s="19">
        <f t="shared" si="8"/>
        <v>6.2682303986952732</v>
      </c>
      <c r="S24" s="29">
        <f t="shared" si="1"/>
        <v>-0.10360213571680896</v>
      </c>
      <c r="T24" s="30">
        <f t="shared" si="4"/>
        <v>-2.4620161922835622E-2</v>
      </c>
      <c r="W24" s="19">
        <v>4.438366844751674E-3</v>
      </c>
    </row>
    <row r="25" spans="2:23" hidden="1" x14ac:dyDescent="0.25">
      <c r="B25" s="19">
        <v>8</v>
      </c>
      <c r="C25" s="19">
        <f t="shared" si="5"/>
        <v>5.7384961452676082</v>
      </c>
      <c r="D25" s="19">
        <f t="shared" si="2"/>
        <v>0.90102679065800217</v>
      </c>
      <c r="F25" s="19">
        <v>2.6999949598750028E-2</v>
      </c>
      <c r="G25" s="19">
        <v>7.0733334703443635E-3</v>
      </c>
      <c r="L25" s="19">
        <f t="shared" si="6"/>
        <v>5.9224358139656248</v>
      </c>
      <c r="M25" s="19">
        <f t="shared" si="7"/>
        <v>6.5223137698299469</v>
      </c>
      <c r="N25" s="19">
        <f t="shared" si="3"/>
        <v>5.9768652852190751</v>
      </c>
      <c r="O25" s="19">
        <f t="shared" si="8"/>
        <v>6.2682303986952732</v>
      </c>
      <c r="S25" s="29">
        <f t="shared" si="1"/>
        <v>-0.10128905989149889</v>
      </c>
      <c r="T25" s="30">
        <f t="shared" si="4"/>
        <v>-4.0535104004403057E-2</v>
      </c>
      <c r="W25" s="19">
        <v>1.6185450822435735E-2</v>
      </c>
    </row>
    <row r="26" spans="2:23" hidden="1" x14ac:dyDescent="0.25">
      <c r="B26" s="19">
        <v>9</v>
      </c>
      <c r="C26" s="19">
        <f t="shared" si="5"/>
        <v>5.7384961452676082</v>
      </c>
      <c r="D26" s="19">
        <f t="shared" si="2"/>
        <v>0.88771112380098749</v>
      </c>
      <c r="F26" s="19">
        <v>3.0184995444093185E-2</v>
      </c>
      <c r="G26" s="19">
        <v>-2.9809057682377217E-2</v>
      </c>
      <c r="L26" s="19">
        <f t="shared" si="6"/>
        <v>6.0353961087039343</v>
      </c>
      <c r="M26" s="19">
        <f t="shared" si="7"/>
        <v>6.6984159128825889</v>
      </c>
      <c r="N26" s="19">
        <f t="shared" si="3"/>
        <v>6.0262269263567054</v>
      </c>
      <c r="O26" s="19">
        <f t="shared" si="8"/>
        <v>6.2682303986952732</v>
      </c>
      <c r="S26" s="29">
        <f t="shared" si="1"/>
        <v>-0.10985522610893457</v>
      </c>
      <c r="T26" s="30">
        <f t="shared" si="4"/>
        <v>-6.8629499368252064E-2</v>
      </c>
      <c r="W26" s="19">
        <v>1.5011778424891001E-2</v>
      </c>
    </row>
    <row r="27" spans="2:23" hidden="1" x14ac:dyDescent="0.25">
      <c r="B27" s="19">
        <v>10</v>
      </c>
      <c r="C27" s="19">
        <f t="shared" si="5"/>
        <v>5.7384961452676082</v>
      </c>
      <c r="D27" s="19">
        <f t="shared" si="2"/>
        <v>0.87459224019801729</v>
      </c>
      <c r="F27" s="19">
        <v>1.1342134497294274E-2</v>
      </c>
      <c r="G27" s="19">
        <v>-1.8410654508824773E-2</v>
      </c>
      <c r="L27" s="19">
        <f t="shared" si="6"/>
        <v>5.9471341003775509</v>
      </c>
      <c r="M27" s="19">
        <f t="shared" si="7"/>
        <v>6.9006075666955908</v>
      </c>
      <c r="N27" s="19">
        <f t="shared" si="3"/>
        <v>5.846661759763073</v>
      </c>
      <c r="O27" s="19">
        <f t="shared" si="8"/>
        <v>6.2682303986952732</v>
      </c>
      <c r="S27" s="29">
        <f t="shared" si="1"/>
        <v>-0.16032486408159338</v>
      </c>
      <c r="T27" s="30">
        <f t="shared" si="4"/>
        <v>-0.10088607593810629</v>
      </c>
      <c r="W27" s="19">
        <v>1.1264819047728705E-2</v>
      </c>
    </row>
    <row r="28" spans="2:23" hidden="1" x14ac:dyDescent="0.25">
      <c r="B28" s="19">
        <v>11</v>
      </c>
      <c r="C28" s="19">
        <f t="shared" si="5"/>
        <v>5.7384961452676082</v>
      </c>
      <c r="D28" s="19">
        <f t="shared" si="2"/>
        <v>0.86166723172218462</v>
      </c>
      <c r="F28" s="19">
        <v>1.8692427656471305E-3</v>
      </c>
      <c r="G28" s="19">
        <v>-4.5475423638242963E-5</v>
      </c>
      <c r="L28" s="19">
        <f t="shared" si="6"/>
        <v>5.815889652472114</v>
      </c>
      <c r="M28" s="19">
        <f t="shared" si="7"/>
        <v>6.9788751858300992</v>
      </c>
      <c r="N28" s="19">
        <f t="shared" si="3"/>
        <v>5.7171825504346776</v>
      </c>
      <c r="O28" s="19">
        <f t="shared" si="8"/>
        <v>6.2682303986952732</v>
      </c>
      <c r="S28" s="29">
        <f t="shared" si="1"/>
        <v>-0.19996691870927163</v>
      </c>
      <c r="T28" s="30">
        <f t="shared" si="4"/>
        <v>-0.11337247387759489</v>
      </c>
      <c r="W28" s="19">
        <v>9.1319973194817286E-3</v>
      </c>
    </row>
    <row r="29" spans="2:23" hidden="1" x14ac:dyDescent="0.25">
      <c r="B29" s="19">
        <v>12</v>
      </c>
      <c r="C29" s="19">
        <f t="shared" si="5"/>
        <v>5.7384961452676082</v>
      </c>
      <c r="D29" s="19">
        <f t="shared" si="2"/>
        <v>0.8489332332238273</v>
      </c>
      <c r="F29" s="19">
        <v>-9.3287760810338376E-4</v>
      </c>
      <c r="G29" s="19">
        <v>7.7830435071656896E-3</v>
      </c>
      <c r="L29" s="19">
        <f t="shared" si="6"/>
        <v>5.7392581372979379</v>
      </c>
      <c r="M29" s="19">
        <f t="shared" si="7"/>
        <v>6.9919203977835656</v>
      </c>
      <c r="N29" s="19">
        <f t="shared" si="3"/>
        <v>5.6833741166052159</v>
      </c>
      <c r="O29" s="19">
        <f t="shared" si="8"/>
        <v>6.2682303986952732</v>
      </c>
      <c r="S29" s="29">
        <f t="shared" si="1"/>
        <v>-0.21826205243233499</v>
      </c>
      <c r="T29" s="30">
        <f t="shared" si="4"/>
        <v>-0.11545363731986109</v>
      </c>
      <c r="W29" s="19">
        <v>9.391163095048229E-3</v>
      </c>
    </row>
    <row r="30" spans="2:23" hidden="1" x14ac:dyDescent="0.25">
      <c r="B30" s="19">
        <v>13</v>
      </c>
      <c r="C30" s="19">
        <f t="shared" si="5"/>
        <v>5.7384961452676082</v>
      </c>
      <c r="D30" s="19">
        <f t="shared" si="2"/>
        <v>0.83638742189539661</v>
      </c>
      <c r="F30" s="19">
        <v>-1E-3</v>
      </c>
      <c r="G30" s="19">
        <v>1.293462731559086E-2</v>
      </c>
      <c r="L30" s="19">
        <f t="shared" si="6"/>
        <v>5.6924841356165032</v>
      </c>
      <c r="M30" s="19">
        <f t="shared" si="7"/>
        <v>6.9853977918068324</v>
      </c>
      <c r="N30" s="19">
        <f t="shared" si="3"/>
        <v>5.6957309461323904</v>
      </c>
      <c r="O30" s="19">
        <f t="shared" si="8"/>
        <v>6.2682303986952732</v>
      </c>
      <c r="S30" s="29">
        <f t="shared" si="1"/>
        <v>-0.22712643994927972</v>
      </c>
      <c r="T30" s="30">
        <f t="shared" si="4"/>
        <v>-0.11441305559872798</v>
      </c>
      <c r="W30" s="19">
        <v>1.1490224151315058E-2</v>
      </c>
    </row>
    <row r="31" spans="2:23" hidden="1" x14ac:dyDescent="0.25">
      <c r="B31" s="19">
        <v>14</v>
      </c>
      <c r="C31" s="19">
        <f t="shared" si="5"/>
        <v>5.7384961452676082</v>
      </c>
      <c r="D31" s="19">
        <f t="shared" si="2"/>
        <v>0.82402701664571099</v>
      </c>
      <c r="F31" s="19">
        <v>1.2E-2</v>
      </c>
      <c r="G31" s="19">
        <v>1.6678590410685767E-2</v>
      </c>
      <c r="L31" s="19">
        <f t="shared" si="6"/>
        <v>5.6750345502407518</v>
      </c>
      <c r="M31" s="19">
        <f t="shared" si="7"/>
        <v>6.9784123940150256</v>
      </c>
      <c r="N31" s="19">
        <f t="shared" si="3"/>
        <v>5.7494123642951482</v>
      </c>
      <c r="O31" s="19">
        <f t="shared" si="8"/>
        <v>6.2682303986952732</v>
      </c>
      <c r="S31" s="29">
        <f t="shared" si="1"/>
        <v>-0.22966870637271813</v>
      </c>
      <c r="T31" s="30">
        <f t="shared" si="4"/>
        <v>-0.11329864254312925</v>
      </c>
      <c r="W31" s="19">
        <v>7.3845760203773841E-3</v>
      </c>
    </row>
    <row r="32" spans="2:23" hidden="1" x14ac:dyDescent="0.25">
      <c r="B32" s="19">
        <v>15</v>
      </c>
      <c r="C32" s="19">
        <f t="shared" si="5"/>
        <v>5.7384961452676082</v>
      </c>
      <c r="D32" s="19">
        <f t="shared" si="2"/>
        <v>0.81184927748345925</v>
      </c>
      <c r="F32" s="19">
        <v>1.1000000000000001E-2</v>
      </c>
      <c r="G32" s="19">
        <v>9.2581094101274498E-3</v>
      </c>
      <c r="L32" s="19">
        <f t="shared" si="6"/>
        <v>5.7526610234199849</v>
      </c>
      <c r="M32" s="19">
        <f t="shared" si="7"/>
        <v>7.0621533427432057</v>
      </c>
      <c r="N32" s="19">
        <f t="shared" si="3"/>
        <v>5.8015202454335677</v>
      </c>
      <c r="O32" s="19">
        <f t="shared" si="8"/>
        <v>6.2682303986952732</v>
      </c>
      <c r="S32" s="29">
        <f t="shared" si="1"/>
        <v>-0.22763244939899507</v>
      </c>
      <c r="T32" s="30">
        <f t="shared" si="4"/>
        <v>-0.12665822625364678</v>
      </c>
      <c r="W32" s="19">
        <v>1.0780209302238459E-2</v>
      </c>
    </row>
    <row r="33" spans="2:23" hidden="1" x14ac:dyDescent="0.25">
      <c r="B33" s="19">
        <v>16</v>
      </c>
      <c r="C33" s="19">
        <f t="shared" si="5"/>
        <v>5.7384961452676082</v>
      </c>
      <c r="D33" s="19">
        <f t="shared" si="2"/>
        <v>0.79985150490981216</v>
      </c>
      <c r="F33" s="19">
        <v>5.0000000000000001E-3</v>
      </c>
      <c r="G33" s="19">
        <v>4.831983165971632E-3</v>
      </c>
      <c r="L33" s="19">
        <f t="shared" si="6"/>
        <v>5.7829091444805023</v>
      </c>
      <c r="M33" s="19">
        <f t="shared" si="7"/>
        <v>7.1398370295133802</v>
      </c>
      <c r="N33" s="19">
        <f t="shared" si="3"/>
        <v>5.8307501534463055</v>
      </c>
      <c r="O33" s="19">
        <f t="shared" si="8"/>
        <v>6.2682303986952732</v>
      </c>
      <c r="S33" s="29">
        <f t="shared" si="1"/>
        <v>-0.23464451042396156</v>
      </c>
      <c r="T33" s="30">
        <f t="shared" si="4"/>
        <v>-0.13905146674243676</v>
      </c>
      <c r="W33" s="19">
        <v>9.426470867219934E-3</v>
      </c>
    </row>
    <row r="34" spans="2:23" hidden="1" x14ac:dyDescent="0.25">
      <c r="B34" s="19">
        <v>17</v>
      </c>
      <c r="C34" s="19">
        <f t="shared" si="5"/>
        <v>5.7384961452676082</v>
      </c>
      <c r="D34" s="19">
        <f t="shared" si="2"/>
        <v>0.78803103932001206</v>
      </c>
      <c r="F34" s="19">
        <v>-2E-3</v>
      </c>
      <c r="G34" s="19">
        <v>-8.97419212060699E-2</v>
      </c>
      <c r="L34" s="19">
        <f t="shared" si="6"/>
        <v>5.75302297267217</v>
      </c>
      <c r="M34" s="19">
        <f t="shared" si="7"/>
        <v>7.175536214660946</v>
      </c>
      <c r="N34" s="19">
        <f t="shared" si="3"/>
        <v>5.8264263841865507</v>
      </c>
      <c r="O34" s="19">
        <f t="shared" si="8"/>
        <v>6.2682303986952732</v>
      </c>
      <c r="S34" s="29">
        <f t="shared" si="1"/>
        <v>-0.24726361232102739</v>
      </c>
      <c r="T34" s="30">
        <f t="shared" si="4"/>
        <v>-0.1447467240761488</v>
      </c>
      <c r="W34" s="19">
        <v>1.4374535765901753E-2</v>
      </c>
    </row>
    <row r="35" spans="2:23" hidden="1" x14ac:dyDescent="0.25">
      <c r="B35" s="19">
        <v>18</v>
      </c>
      <c r="C35" s="19">
        <f t="shared" si="5"/>
        <v>5.7384961452676082</v>
      </c>
      <c r="D35" s="19">
        <f t="shared" si="2"/>
        <v>0.77638526041380518</v>
      </c>
      <c r="F35" s="19">
        <v>1.9E-2</v>
      </c>
      <c r="G35" s="19">
        <v>8.3102399077017108E-2</v>
      </c>
      <c r="L35" s="19">
        <f t="shared" si="6"/>
        <v>5.1389342478264872</v>
      </c>
      <c r="M35" s="19">
        <f t="shared" si="7"/>
        <v>7.1611851422316244</v>
      </c>
      <c r="N35" s="19">
        <f t="shared" si="3"/>
        <v>5.2999074653879994</v>
      </c>
      <c r="O35" s="19">
        <f t="shared" si="8"/>
        <v>6.2682303986952732</v>
      </c>
      <c r="S35" s="29">
        <f t="shared" si="1"/>
        <v>-0.39351561955875353</v>
      </c>
      <c r="T35" s="30">
        <f t="shared" si="4"/>
        <v>-0.14245723062799653</v>
      </c>
      <c r="W35" s="19">
        <v>1.3629451436075607E-2</v>
      </c>
    </row>
    <row r="36" spans="2:23" hidden="1" x14ac:dyDescent="0.25">
      <c r="B36" s="19">
        <v>19</v>
      </c>
      <c r="C36" s="19">
        <f t="shared" si="5"/>
        <v>5.7384961452676082</v>
      </c>
      <c r="D36" s="19">
        <f t="shared" si="2"/>
        <v>0.76491158661458636</v>
      </c>
      <c r="F36" s="19">
        <v>7.9000000000000001E-2</v>
      </c>
      <c r="G36" s="19">
        <v>3.9858974425165783E-2</v>
      </c>
      <c r="L36" s="19">
        <f t="shared" si="6"/>
        <v>5.5865477495112197</v>
      </c>
      <c r="M36" s="19">
        <f t="shared" si="7"/>
        <v>7.2972476599340244</v>
      </c>
      <c r="N36" s="19">
        <f t="shared" si="3"/>
        <v>5.7330787100823146</v>
      </c>
      <c r="O36" s="19">
        <f t="shared" si="8"/>
        <v>6.2682303986952732</v>
      </c>
      <c r="S36" s="29">
        <f t="shared" si="1"/>
        <v>-0.30621771926544045</v>
      </c>
      <c r="T36" s="30">
        <f t="shared" si="4"/>
        <v>-0.16416391800992833</v>
      </c>
      <c r="W36" s="19">
        <v>3.7482550347457746E-2</v>
      </c>
    </row>
    <row r="37" spans="2:23" hidden="1" x14ac:dyDescent="0.25">
      <c r="B37" s="19">
        <v>20</v>
      </c>
      <c r="C37" s="19">
        <f t="shared" si="5"/>
        <v>5.7384961452676082</v>
      </c>
      <c r="D37" s="19">
        <f t="shared" si="2"/>
        <v>0.7536074744971295</v>
      </c>
      <c r="F37" s="19">
        <v>5.2999999999999999E-2</v>
      </c>
      <c r="G37" s="19">
        <v>9.2069221376028972E-3</v>
      </c>
      <c r="L37" s="19">
        <f t="shared" si="6"/>
        <v>6.1667608693526734</v>
      </c>
      <c r="M37" s="19">
        <f t="shared" si="7"/>
        <v>7.8737302250688117</v>
      </c>
      <c r="N37" s="19">
        <f t="shared" si="3"/>
        <v>6.090487578510313</v>
      </c>
      <c r="O37" s="19">
        <f t="shared" si="8"/>
        <v>6.2682303986952732</v>
      </c>
      <c r="S37" s="29">
        <f t="shared" si="1"/>
        <v>-0.27680161301524886</v>
      </c>
      <c r="T37" s="30">
        <f t="shared" si="4"/>
        <v>-0.25613286753271258</v>
      </c>
      <c r="W37" s="19">
        <v>5.3217645294031335E-2</v>
      </c>
    </row>
    <row r="38" spans="2:23" hidden="1" x14ac:dyDescent="0.25"/>
    <row r="39" spans="2:23" hidden="1" x14ac:dyDescent="0.25">
      <c r="L39" s="31">
        <f t="shared" ref="L39:N39" si="9">IRR(L17:L37)</f>
        <v>1.5334761126116314E-2</v>
      </c>
      <c r="M39" s="31">
        <f t="shared" si="9"/>
        <v>2.8551045701316946E-2</v>
      </c>
      <c r="N39" s="31">
        <f t="shared" si="9"/>
        <v>1.5994616602407863E-2</v>
      </c>
      <c r="O39" s="31">
        <f>IRR(O17:O37)</f>
        <v>2.121403648964737E-2</v>
      </c>
    </row>
    <row r="40" spans="2:23" hidden="1" x14ac:dyDescent="0.25"/>
    <row r="41" spans="2:23" hidden="1" x14ac:dyDescent="0.25"/>
    <row r="42" spans="2:23" hidden="1" x14ac:dyDescent="0.25"/>
    <row r="43" spans="2:23" hidden="1" x14ac:dyDescent="0.25"/>
    <row r="44" spans="2:23" hidden="1" x14ac:dyDescent="0.25"/>
    <row r="45" spans="2:23" hidden="1" x14ac:dyDescent="0.25"/>
    <row r="46" spans="2:23" hidden="1" x14ac:dyDescent="0.25"/>
    <row r="47" spans="2:23" hidden="1" x14ac:dyDescent="0.25"/>
    <row r="48" spans="2:2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27" hidden="1" x14ac:dyDescent="0.25"/>
    <row r="66" spans="1:27" hidden="1" x14ac:dyDescent="0.25"/>
    <row r="67" spans="1:27" hidden="1" x14ac:dyDescent="0.25"/>
    <row r="68" spans="1:27" hidden="1" x14ac:dyDescent="0.25"/>
    <row r="69" spans="1:27" hidden="1" x14ac:dyDescent="0.25"/>
    <row r="70" spans="1:27" hidden="1" x14ac:dyDescent="0.25"/>
    <row r="71" spans="1:27" hidden="1" x14ac:dyDescent="0.25"/>
    <row r="73" spans="1:27" x14ac:dyDescent="0.25">
      <c r="H73" s="19">
        <f>5.35%*G76</f>
        <v>5.3499999999999999E-2</v>
      </c>
      <c r="K73" s="31">
        <v>5.7200000000000001E-2</v>
      </c>
    </row>
    <row r="75" spans="1:27" x14ac:dyDescent="0.25">
      <c r="A75" s="10"/>
      <c r="B75" s="10"/>
      <c r="C75" s="63" t="s">
        <v>64</v>
      </c>
      <c r="D75" s="63"/>
      <c r="E75" s="63"/>
      <c r="F75" s="63"/>
      <c r="G75" s="18">
        <v>2004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7" s="10" customFormat="1" x14ac:dyDescent="0.25">
      <c r="C76" s="63" t="s">
        <v>59</v>
      </c>
      <c r="D76" s="63"/>
      <c r="E76" s="63"/>
      <c r="F76" s="63"/>
      <c r="G76" s="18">
        <v>1</v>
      </c>
      <c r="V76" s="19"/>
    </row>
    <row r="77" spans="1:27" s="10" customFormat="1" x14ac:dyDescent="0.25">
      <c r="C77" s="56" t="s">
        <v>65</v>
      </c>
      <c r="D77" s="57"/>
      <c r="E77" s="57"/>
      <c r="F77" s="58"/>
      <c r="G77" s="18">
        <v>20</v>
      </c>
      <c r="V77" s="19"/>
    </row>
    <row r="78" spans="1:27" s="10" customFormat="1" ht="9.75" customHeight="1" x14ac:dyDescent="0.25">
      <c r="V78" s="19"/>
    </row>
    <row r="79" spans="1:27" s="10" customFormat="1" ht="63.75" customHeight="1" x14ac:dyDescent="0.25">
      <c r="B79" s="41" t="s">
        <v>62</v>
      </c>
      <c r="C79" s="41" t="s">
        <v>63</v>
      </c>
      <c r="D79" s="44" t="s">
        <v>41</v>
      </c>
      <c r="E79" s="41" t="s">
        <v>60</v>
      </c>
      <c r="F79" s="41" t="s">
        <v>61</v>
      </c>
      <c r="G79" s="35" t="s">
        <v>77</v>
      </c>
      <c r="H79" s="36" t="s">
        <v>66</v>
      </c>
      <c r="J79" s="41" t="s">
        <v>62</v>
      </c>
      <c r="K79" s="41" t="s">
        <v>63</v>
      </c>
      <c r="L79" s="21"/>
      <c r="M79" s="32" t="s">
        <v>81</v>
      </c>
      <c r="N79" s="33" t="s">
        <v>82</v>
      </c>
      <c r="O79" s="33" t="s">
        <v>83</v>
      </c>
      <c r="P79" s="33" t="s">
        <v>84</v>
      </c>
      <c r="Q79" s="32" t="s">
        <v>85</v>
      </c>
      <c r="S79" s="34" t="s">
        <v>69</v>
      </c>
      <c r="T79" s="34" t="s">
        <v>70</v>
      </c>
      <c r="U79" s="34" t="s">
        <v>71</v>
      </c>
      <c r="V79" s="19"/>
    </row>
    <row r="80" spans="1:27" s="10" customFormat="1" x14ac:dyDescent="0.25">
      <c r="B80" s="37">
        <v>1</v>
      </c>
      <c r="C80" s="11" t="s">
        <v>16</v>
      </c>
      <c r="D80" s="20">
        <v>1.9867415834037332E-2</v>
      </c>
      <c r="E80" s="20">
        <v>1.4235941581790854E-2</v>
      </c>
      <c r="F80" s="20">
        <v>2.7081962599573225E-2</v>
      </c>
      <c r="G80" s="20">
        <f>1/(1+E80)^(B80-1)</f>
        <v>1</v>
      </c>
      <c r="H80" s="22">
        <f>G76/SUM(G80:G99)</f>
        <v>5.7384961452676075E-2</v>
      </c>
      <c r="J80" s="59" t="s">
        <v>73</v>
      </c>
      <c r="K80" s="60"/>
      <c r="M80" s="39">
        <v>-1</v>
      </c>
      <c r="N80" s="39">
        <v>-1</v>
      </c>
      <c r="O80" s="39">
        <v>-1</v>
      </c>
      <c r="P80" s="39">
        <v>-1</v>
      </c>
      <c r="Q80" s="39">
        <v>-1</v>
      </c>
      <c r="V80" s="19"/>
      <c r="W80" s="50" t="s">
        <v>86</v>
      </c>
      <c r="X80" s="10" t="s">
        <v>87</v>
      </c>
      <c r="Y80" s="10" t="s">
        <v>88</v>
      </c>
      <c r="Z80" s="10" t="s">
        <v>89</v>
      </c>
      <c r="AA80" s="10" t="s">
        <v>91</v>
      </c>
    </row>
    <row r="81" spans="2:27" s="10" customFormat="1" x14ac:dyDescent="0.25">
      <c r="B81" s="37">
        <v>2</v>
      </c>
      <c r="C81" s="11" t="s">
        <v>17</v>
      </c>
      <c r="D81" s="20">
        <v>1.7045439474702127E-2</v>
      </c>
      <c r="E81" s="20">
        <v>8.1784897365059558E-3</v>
      </c>
      <c r="F81" s="20">
        <v>2.0270012279924352E-2</v>
      </c>
      <c r="G81" s="20">
        <f t="shared" ref="G81:G99" si="10">1/(1+1.5%)^(B81-1)</f>
        <v>0.98522167487684742</v>
      </c>
      <c r="H81" s="20">
        <f>H80</f>
        <v>5.7384961452676075E-2</v>
      </c>
      <c r="J81" s="37">
        <v>1</v>
      </c>
      <c r="K81" s="11" t="s">
        <v>16</v>
      </c>
      <c r="M81" s="38">
        <f>H80</f>
        <v>5.7384961452676075E-2</v>
      </c>
      <c r="N81" s="38">
        <f>M81</f>
        <v>5.7384961452676075E-2</v>
      </c>
      <c r="O81" s="38">
        <f>N81</f>
        <v>5.7384961452676075E-2</v>
      </c>
      <c r="P81" s="38">
        <f>O81</f>
        <v>5.7384961452676075E-2</v>
      </c>
      <c r="Q81" s="22">
        <v>5.0146480750521673E-2</v>
      </c>
      <c r="S81" s="20">
        <f t="shared" ref="S81:S100" si="11">N81-M81</f>
        <v>0</v>
      </c>
      <c r="T81" s="20">
        <f t="shared" ref="T81:T100" si="12">O81-M81</f>
        <v>0</v>
      </c>
      <c r="U81" s="20">
        <f t="shared" ref="U81:U100" si="13">P81-M81</f>
        <v>0</v>
      </c>
      <c r="V81" s="19"/>
      <c r="W81" s="65">
        <v>1</v>
      </c>
      <c r="X81" s="65">
        <v>1</v>
      </c>
      <c r="Y81" s="65">
        <v>1</v>
      </c>
      <c r="Z81" s="65">
        <v>1</v>
      </c>
      <c r="AA81" s="65">
        <f>Q81/P81</f>
        <v>0.8738610165640035</v>
      </c>
    </row>
    <row r="82" spans="2:27" s="10" customFormat="1" x14ac:dyDescent="0.25">
      <c r="B82" s="37">
        <v>3</v>
      </c>
      <c r="C82" s="11" t="s">
        <v>18</v>
      </c>
      <c r="D82" s="20">
        <v>1.9952258296118193E-2</v>
      </c>
      <c r="E82" s="20">
        <v>1.790639680817949E-2</v>
      </c>
      <c r="F82" s="20">
        <v>2.1629023920026382E-2</v>
      </c>
      <c r="G82" s="20">
        <f t="shared" si="10"/>
        <v>0.9706617486471405</v>
      </c>
      <c r="H82" s="20">
        <f t="shared" ref="H82:H99" si="14">H81</f>
        <v>5.7384961452676075E-2</v>
      </c>
      <c r="J82" s="37">
        <v>2</v>
      </c>
      <c r="K82" s="11" t="s">
        <v>17</v>
      </c>
      <c r="M82" s="38">
        <f t="shared" ref="M82:M100" si="15">M81*(1+D80*97.9%)</f>
        <v>5.8501110435748786E-2</v>
      </c>
      <c r="N82" s="38">
        <f t="shared" ref="N82:N100" si="16">N81*(1+F80*97.9%)</f>
        <v>5.8906422787538777E-2</v>
      </c>
      <c r="O82" s="38">
        <f>O81*(1+D80*97.9%-1.5%+E80)</f>
        <v>5.8457264972872264E-2</v>
      </c>
      <c r="P82" s="38">
        <f>P81*(1+F80*97.9%-1.5%+E80)</f>
        <v>5.8862577324662255E-2</v>
      </c>
      <c r="Q82" s="38">
        <f>Q81*(1+D80*97.9%)</f>
        <v>5.1121839835506472E-2</v>
      </c>
      <c r="S82" s="20">
        <f t="shared" si="11"/>
        <v>4.0531235178999092E-4</v>
      </c>
      <c r="T82" s="20">
        <f t="shared" si="12"/>
        <v>-4.3845462876522523E-5</v>
      </c>
      <c r="U82" s="20">
        <f t="shared" si="13"/>
        <v>3.614668889134684E-4</v>
      </c>
      <c r="V82" s="19"/>
      <c r="W82" s="65">
        <f>M82/M$81</f>
        <v>1.0194502001015227</v>
      </c>
      <c r="X82" s="65">
        <f t="shared" ref="X82:Z82" si="17">N82/N$81</f>
        <v>1.0265132413849822</v>
      </c>
      <c r="Y82" s="65">
        <f t="shared" si="17"/>
        <v>1.0186861416833135</v>
      </c>
      <c r="Z82" s="65">
        <f t="shared" si="17"/>
        <v>1.0257491829667731</v>
      </c>
      <c r="AA82" s="65">
        <f>Q82/P$81</f>
        <v>0.89085778819709338</v>
      </c>
    </row>
    <row r="83" spans="2:27" s="10" customFormat="1" x14ac:dyDescent="0.25">
      <c r="B83" s="37">
        <v>4</v>
      </c>
      <c r="C83" s="11" t="s">
        <v>19</v>
      </c>
      <c r="D83" s="20">
        <v>1.7214344299219735E-2</v>
      </c>
      <c r="E83" s="20">
        <v>1.4870729803678434E-2</v>
      </c>
      <c r="F83" s="20">
        <v>2.5158592272093702E-2</v>
      </c>
      <c r="G83" s="20">
        <f t="shared" si="10"/>
        <v>0.95631699374102519</v>
      </c>
      <c r="H83" s="20">
        <f t="shared" si="14"/>
        <v>5.7384961452676075E-2</v>
      </c>
      <c r="J83" s="37">
        <v>3</v>
      </c>
      <c r="K83" s="11" t="s">
        <v>18</v>
      </c>
      <c r="M83" s="38">
        <f t="shared" ref="M83:M84" si="18">M82*(1+D81*97.9%)</f>
        <v>5.9477346853004369E-2</v>
      </c>
      <c r="N83" s="38">
        <f t="shared" ref="N83:N84" si="19">N82*(1+F81*97.9%)</f>
        <v>6.0075381988629939E-2</v>
      </c>
      <c r="O83" s="38">
        <f>O82*(1+D81*97.9%-1.5%+E81)</f>
        <v>5.9034002886624776E-2</v>
      </c>
      <c r="P83" s="38">
        <f>P82*(1+F81*97.9%-1.5%+E81)</f>
        <v>5.9629134766036096E-2</v>
      </c>
      <c r="Q83" s="38">
        <f>Q82*(1+D81*97.9%)</f>
        <v>5.1974934783496234E-2</v>
      </c>
      <c r="S83" s="20">
        <f t="shared" si="11"/>
        <v>5.9803513562557004E-4</v>
      </c>
      <c r="T83" s="20">
        <f t="shared" si="12"/>
        <v>-4.4334396637959322E-4</v>
      </c>
      <c r="U83" s="20">
        <f t="shared" si="13"/>
        <v>1.5178791303172706E-4</v>
      </c>
      <c r="V83" s="19"/>
      <c r="W83" s="65">
        <f t="shared" ref="W83:W99" si="20">M83/M$81</f>
        <v>1.0364622602744769</v>
      </c>
      <c r="X83" s="65">
        <f t="shared" ref="X83:X99" si="21">N83/N$81</f>
        <v>1.0468837212371849</v>
      </c>
      <c r="Y83" s="65">
        <f t="shared" ref="Y83:Y99" si="22">O83/O$81</f>
        <v>1.0287364736719153</v>
      </c>
      <c r="Z83" s="65">
        <f t="shared" ref="Z83:Z99" si="23">P83/P$81</f>
        <v>1.0391073420030217</v>
      </c>
      <c r="AA83" s="65">
        <f t="shared" ref="AA83:AA99" si="24">Q83/P$81</f>
        <v>0.90572396439367908</v>
      </c>
    </row>
    <row r="84" spans="2:27" s="10" customFormat="1" x14ac:dyDescent="0.25">
      <c r="B84" s="37">
        <v>5</v>
      </c>
      <c r="C84" s="11" t="s">
        <v>20</v>
      </c>
      <c r="D84" s="20">
        <v>3.2307661369740462E-2</v>
      </c>
      <c r="E84" s="20">
        <v>-9.6201284057929413E-3</v>
      </c>
      <c r="F84" s="20">
        <v>2.3776083690026005E-2</v>
      </c>
      <c r="G84" s="20">
        <f t="shared" si="10"/>
        <v>0.94218423028672449</v>
      </c>
      <c r="H84" s="20">
        <f t="shared" si="14"/>
        <v>5.7384961452676075E-2</v>
      </c>
      <c r="J84" s="37">
        <v>4</v>
      </c>
      <c r="K84" s="11" t="s">
        <v>19</v>
      </c>
      <c r="M84" s="38">
        <f t="shared" si="18"/>
        <v>6.0639133385052564E-2</v>
      </c>
      <c r="N84" s="38">
        <f t="shared" si="19"/>
        <v>6.1347467053311962E-2</v>
      </c>
      <c r="O84" s="38">
        <f t="shared" ref="O84:O100" si="25">O83*(1+D82*97.9%-1.5%+E82)</f>
        <v>6.0358705702885443E-2</v>
      </c>
      <c r="P84" s="38">
        <f t="shared" ref="P84:P100" si="26">P83*(1+F82*97.9%-1.5%+E82)</f>
        <v>6.1065076555553786E-2</v>
      </c>
      <c r="Q84" s="38">
        <f t="shared" ref="Q84:Q100" si="27">Q83*(1+D82*97.9%)</f>
        <v>5.2990174743422234E-2</v>
      </c>
      <c r="S84" s="20">
        <f t="shared" si="11"/>
        <v>7.083336682593977E-4</v>
      </c>
      <c r="T84" s="20">
        <f t="shared" si="12"/>
        <v>-2.8042768216712116E-4</v>
      </c>
      <c r="U84" s="20">
        <f t="shared" si="13"/>
        <v>4.2594317050122232E-4</v>
      </c>
      <c r="V84" s="19"/>
      <c r="W84" s="65">
        <f t="shared" si="20"/>
        <v>1.0567077479882969</v>
      </c>
      <c r="X84" s="65">
        <f t="shared" si="21"/>
        <v>1.0690512897512994</v>
      </c>
      <c r="Y84" s="65">
        <f t="shared" si="22"/>
        <v>1.0518209679841248</v>
      </c>
      <c r="Z84" s="65">
        <f t="shared" si="23"/>
        <v>1.0641303053921647</v>
      </c>
      <c r="AA84" s="65">
        <f t="shared" si="24"/>
        <v>0.92341570686811192</v>
      </c>
    </row>
    <row r="85" spans="2:27" s="10" customFormat="1" x14ac:dyDescent="0.25">
      <c r="B85" s="37">
        <v>6</v>
      </c>
      <c r="C85" s="11" t="s">
        <v>21</v>
      </c>
      <c r="D85" s="20">
        <v>7.4516465871507535E-3</v>
      </c>
      <c r="E85" s="20">
        <v>-5.280937208293103E-2</v>
      </c>
      <c r="F85" s="20">
        <v>1.5901805285263519E-2</v>
      </c>
      <c r="G85" s="20">
        <f t="shared" si="10"/>
        <v>0.92826032540563996</v>
      </c>
      <c r="H85" s="20">
        <f t="shared" si="14"/>
        <v>5.7384961452676075E-2</v>
      </c>
      <c r="J85" s="37">
        <v>5</v>
      </c>
      <c r="K85" s="11" t="s">
        <v>20</v>
      </c>
      <c r="M85" s="38">
        <f t="shared" ref="M85:M100" si="28">M84*(1+D83*97.9%)</f>
        <v>6.1661075183827137E-2</v>
      </c>
      <c r="N85" s="38">
        <f t="shared" ref="N85:N100" si="29">N84*(1+F83*97.9%)</f>
        <v>6.2858471229711013E-2</v>
      </c>
      <c r="O85" s="38">
        <f t="shared" si="25"/>
        <v>6.1368118916204355E-2</v>
      </c>
      <c r="P85" s="38">
        <f t="shared" si="26"/>
        <v>6.2561231485618804E-2</v>
      </c>
      <c r="Q85" s="38">
        <f t="shared" si="27"/>
        <v>5.3883209842568627E-2</v>
      </c>
      <c r="S85" s="20">
        <f t="shared" si="11"/>
        <v>1.1973960458838764E-3</v>
      </c>
      <c r="T85" s="20">
        <f t="shared" si="12"/>
        <v>-2.9295626762278204E-4</v>
      </c>
      <c r="U85" s="20">
        <f t="shared" si="13"/>
        <v>9.0015630179166722E-4</v>
      </c>
      <c r="V85" s="19"/>
      <c r="W85" s="65">
        <f t="shared" si="20"/>
        <v>1.0745162778348725</v>
      </c>
      <c r="X85" s="65">
        <f>N85/N$81</f>
        <v>1.0953823029322551</v>
      </c>
      <c r="Y85" s="65">
        <f t="shared" si="22"/>
        <v>1.0694111725911515</v>
      </c>
      <c r="Z85" s="65">
        <f t="shared" si="23"/>
        <v>1.0902025531063826</v>
      </c>
      <c r="AA85" s="65">
        <f t="shared" si="24"/>
        <v>0.93897788686335093</v>
      </c>
    </row>
    <row r="86" spans="2:27" s="10" customFormat="1" x14ac:dyDescent="0.25">
      <c r="B86" s="37">
        <v>7</v>
      </c>
      <c r="C86" s="11" t="s">
        <v>22</v>
      </c>
      <c r="D86" s="20">
        <v>1.5532528709664298E-2</v>
      </c>
      <c r="E86" s="20">
        <v>1.7132958391692203E-2</v>
      </c>
      <c r="F86" s="20">
        <v>4.438366844751674E-3</v>
      </c>
      <c r="G86" s="20">
        <f t="shared" si="10"/>
        <v>0.91454219251787205</v>
      </c>
      <c r="H86" s="20">
        <f t="shared" si="14"/>
        <v>5.7384961452676075E-2</v>
      </c>
      <c r="J86" s="37">
        <v>6</v>
      </c>
      <c r="K86" s="11" t="s">
        <v>21</v>
      </c>
      <c r="M86" s="38">
        <f t="shared" si="28"/>
        <v>6.3611365692688937E-2</v>
      </c>
      <c r="N86" s="38">
        <f t="shared" si="29"/>
        <v>6.432161440857144E-2</v>
      </c>
      <c r="O86" s="38">
        <f t="shared" si="25"/>
        <v>6.1798252484806443E-2</v>
      </c>
      <c r="P86" s="38">
        <f t="shared" si="26"/>
        <v>6.2477190326184893E-2</v>
      </c>
      <c r="Q86" s="38">
        <f t="shared" si="27"/>
        <v>5.5587492689237725E-2</v>
      </c>
      <c r="S86" s="20">
        <f t="shared" si="11"/>
        <v>7.1024871588250271E-4</v>
      </c>
      <c r="T86" s="20">
        <f t="shared" si="12"/>
        <v>-1.8131132078824941E-3</v>
      </c>
      <c r="U86" s="20">
        <f t="shared" si="13"/>
        <v>-1.1341753665040435E-3</v>
      </c>
      <c r="V86" s="19"/>
      <c r="W86" s="65">
        <f t="shared" si="20"/>
        <v>1.1085023686065838</v>
      </c>
      <c r="X86" s="65">
        <f t="shared" si="21"/>
        <v>1.1208792823118972</v>
      </c>
      <c r="Y86" s="65">
        <f t="shared" si="22"/>
        <v>1.0769067525778491</v>
      </c>
      <c r="Z86" s="65">
        <f t="shared" si="23"/>
        <v>1.0887380377123412</v>
      </c>
      <c r="AA86" s="65">
        <f>Q86/P$81</f>
        <v>0.96867700669415491</v>
      </c>
    </row>
    <row r="87" spans="2:27" s="10" customFormat="1" x14ac:dyDescent="0.25">
      <c r="B87" s="37">
        <v>8</v>
      </c>
      <c r="C87" s="11" t="s">
        <v>23</v>
      </c>
      <c r="D87" s="20">
        <v>2.6999949598750028E-2</v>
      </c>
      <c r="E87" s="20">
        <v>7.0733334703443635E-3</v>
      </c>
      <c r="F87" s="20">
        <v>1.6185450822435735E-2</v>
      </c>
      <c r="G87" s="20">
        <f t="shared" si="10"/>
        <v>0.90102679065800217</v>
      </c>
      <c r="H87" s="20">
        <f t="shared" si="14"/>
        <v>5.7384961452676075E-2</v>
      </c>
      <c r="J87" s="37">
        <v>7</v>
      </c>
      <c r="K87" s="11" t="s">
        <v>22</v>
      </c>
      <c r="M87" s="38">
        <f t="shared" si="28"/>
        <v>6.4075420911019434E-2</v>
      </c>
      <c r="N87" s="38">
        <f t="shared" si="29"/>
        <v>6.5322964770983205E-2</v>
      </c>
      <c r="O87" s="38">
        <f t="shared" si="25"/>
        <v>5.8058580051727954E-2</v>
      </c>
      <c r="P87" s="38">
        <f t="shared" si="26"/>
        <v>5.9213287893575786E-2</v>
      </c>
      <c r="Q87" s="38">
        <f t="shared" si="27"/>
        <v>5.5993012454069846E-2</v>
      </c>
      <c r="S87" s="20">
        <f t="shared" si="11"/>
        <v>1.2475438599637706E-3</v>
      </c>
      <c r="T87" s="20">
        <f t="shared" si="12"/>
        <v>-6.0168408592914807E-3</v>
      </c>
      <c r="U87" s="20">
        <f t="shared" si="13"/>
        <v>-4.8621330174436483E-3</v>
      </c>
      <c r="V87" s="19"/>
      <c r="W87" s="65">
        <f t="shared" si="20"/>
        <v>1.1165890729727301</v>
      </c>
      <c r="X87" s="65">
        <f>N87/N$81</f>
        <v>1.138328982321499</v>
      </c>
      <c r="Y87" s="65">
        <f t="shared" si="22"/>
        <v>1.0117385911221253</v>
      </c>
      <c r="Z87" s="65">
        <f t="shared" si="23"/>
        <v>1.031860724388697</v>
      </c>
      <c r="AA87" s="65">
        <f t="shared" si="24"/>
        <v>0.97574366239220822</v>
      </c>
    </row>
    <row r="88" spans="2:27" s="10" customFormat="1" x14ac:dyDescent="0.25">
      <c r="B88" s="37">
        <v>9</v>
      </c>
      <c r="C88" s="11" t="s">
        <v>24</v>
      </c>
      <c r="D88" s="20">
        <v>3.0184995444093185E-2</v>
      </c>
      <c r="E88" s="20">
        <v>-2.9809057682377217E-2</v>
      </c>
      <c r="F88" s="20">
        <v>1.5011778424891001E-2</v>
      </c>
      <c r="G88" s="20">
        <f t="shared" si="10"/>
        <v>0.88771112380098749</v>
      </c>
      <c r="H88" s="20">
        <f t="shared" si="14"/>
        <v>5.7384961452676075E-2</v>
      </c>
      <c r="J88" s="37">
        <v>8</v>
      </c>
      <c r="K88" s="11" t="s">
        <v>23</v>
      </c>
      <c r="M88" s="38">
        <f t="shared" si="28"/>
        <v>6.5049773906291089E-2</v>
      </c>
      <c r="N88" s="38">
        <f t="shared" si="29"/>
        <v>6.560680357912177E-2</v>
      </c>
      <c r="O88" s="38">
        <f t="shared" si="25"/>
        <v>5.906527542096341E-2</v>
      </c>
      <c r="P88" s="38">
        <f t="shared" si="26"/>
        <v>5.9596878650474791E-2</v>
      </c>
      <c r="Q88" s="38">
        <f t="shared" si="27"/>
        <v>5.6844461553010123E-2</v>
      </c>
      <c r="S88" s="20">
        <f t="shared" si="11"/>
        <v>5.5702967283068061E-4</v>
      </c>
      <c r="T88" s="20">
        <f t="shared" si="12"/>
        <v>-5.9844984853276786E-3</v>
      </c>
      <c r="U88" s="20">
        <f t="shared" si="13"/>
        <v>-5.452895255816298E-3</v>
      </c>
      <c r="V88" s="19"/>
      <c r="W88" s="65">
        <f t="shared" si="20"/>
        <v>1.1335683123170865</v>
      </c>
      <c r="X88" s="65">
        <f t="shared" si="21"/>
        <v>1.1432752051811699</v>
      </c>
      <c r="Y88" s="65">
        <f t="shared" si="22"/>
        <v>1.0292814341205587</v>
      </c>
      <c r="Z88" s="65">
        <f t="shared" si="23"/>
        <v>1.0385452415023895</v>
      </c>
      <c r="AA88" s="65">
        <f t="shared" si="24"/>
        <v>0.99058115774615119</v>
      </c>
    </row>
    <row r="89" spans="2:27" s="10" customFormat="1" x14ac:dyDescent="0.25">
      <c r="B89" s="37">
        <v>10</v>
      </c>
      <c r="C89" s="11" t="s">
        <v>25</v>
      </c>
      <c r="D89" s="20">
        <v>1.1342134497294274E-2</v>
      </c>
      <c r="E89" s="20">
        <v>-1.8410654508824773E-2</v>
      </c>
      <c r="F89" s="20">
        <v>1.1264819047728705E-2</v>
      </c>
      <c r="G89" s="20">
        <f t="shared" si="10"/>
        <v>0.87459224019801729</v>
      </c>
      <c r="H89" s="20">
        <f t="shared" si="14"/>
        <v>5.7384961452676075E-2</v>
      </c>
      <c r="J89" s="37">
        <v>9</v>
      </c>
      <c r="K89" s="11" t="s">
        <v>24</v>
      </c>
      <c r="M89" s="38">
        <f t="shared" si="28"/>
        <v>6.6769231370216564E-2</v>
      </c>
      <c r="N89" s="38">
        <f t="shared" si="29"/>
        <v>6.6646379882516954E-2</v>
      </c>
      <c r="O89" s="38">
        <f t="shared" si="25"/>
        <v>6.0158354189974027E-2</v>
      </c>
      <c r="P89" s="38">
        <f t="shared" si="26"/>
        <v>6.0068819766452126E-2</v>
      </c>
      <c r="Q89" s="38">
        <f t="shared" si="27"/>
        <v>5.8347028400374597E-2</v>
      </c>
      <c r="S89" s="20">
        <f t="shared" si="11"/>
        <v>-1.2285148769961007E-4</v>
      </c>
      <c r="T89" s="20">
        <f t="shared" si="12"/>
        <v>-6.6108771802425373E-3</v>
      </c>
      <c r="U89" s="20">
        <f t="shared" si="13"/>
        <v>-6.7004116037644376E-3</v>
      </c>
      <c r="V89" s="19"/>
      <c r="W89" s="65">
        <f t="shared" si="20"/>
        <v>1.163531867583103</v>
      </c>
      <c r="X89" s="65">
        <f t="shared" si="21"/>
        <v>1.1613910368743305</v>
      </c>
      <c r="Y89" s="65">
        <f t="shared" si="22"/>
        <v>1.0483296087875758</v>
      </c>
      <c r="Z89" s="65">
        <f t="shared" si="23"/>
        <v>1.0467693668486535</v>
      </c>
      <c r="AA89" s="65">
        <f t="shared" si="24"/>
        <v>1.0167651406107838</v>
      </c>
    </row>
    <row r="90" spans="2:27" s="10" customFormat="1" x14ac:dyDescent="0.25">
      <c r="B90" s="37">
        <v>11</v>
      </c>
      <c r="C90" s="11" t="s">
        <v>26</v>
      </c>
      <c r="D90" s="20">
        <v>1.8692427656471305E-3</v>
      </c>
      <c r="E90" s="20">
        <v>-4.5475423638242963E-5</v>
      </c>
      <c r="F90" s="20">
        <v>9.1319973194817286E-3</v>
      </c>
      <c r="G90" s="20">
        <f t="shared" si="10"/>
        <v>0.86166723172218462</v>
      </c>
      <c r="H90" s="20">
        <f t="shared" si="14"/>
        <v>5.7384961452676075E-2</v>
      </c>
      <c r="J90" s="37">
        <v>10</v>
      </c>
      <c r="K90" s="11" t="s">
        <v>25</v>
      </c>
      <c r="M90" s="38">
        <f t="shared" si="28"/>
        <v>6.874233630709313E-2</v>
      </c>
      <c r="N90" s="38">
        <f t="shared" si="29"/>
        <v>6.7625850475694443E-2</v>
      </c>
      <c r="O90" s="38">
        <f t="shared" si="25"/>
        <v>5.9240461201557001E-2</v>
      </c>
      <c r="P90" s="38">
        <f t="shared" si="26"/>
        <v>5.8259995833139393E-2</v>
      </c>
      <c r="Q90" s="38">
        <f t="shared" si="27"/>
        <v>6.0071247886301006E-2</v>
      </c>
      <c r="S90" s="20">
        <f t="shared" si="11"/>
        <v>-1.1164858313986864E-3</v>
      </c>
      <c r="T90" s="20">
        <f t="shared" si="12"/>
        <v>-9.5018751055361284E-3</v>
      </c>
      <c r="U90" s="20">
        <f t="shared" si="13"/>
        <v>-1.0482340473953737E-2</v>
      </c>
      <c r="V90" s="19"/>
      <c r="W90" s="65">
        <f t="shared" si="20"/>
        <v>1.197915526418593</v>
      </c>
      <c r="X90" s="65">
        <f t="shared" si="21"/>
        <v>1.1784594563414279</v>
      </c>
      <c r="Y90" s="65">
        <f t="shared" si="22"/>
        <v>1.0323342510286622</v>
      </c>
      <c r="Z90" s="65">
        <f t="shared" si="23"/>
        <v>1.0152484964407431</v>
      </c>
      <c r="AA90" s="65">
        <f t="shared" si="24"/>
        <v>1.0468116796739551</v>
      </c>
    </row>
    <row r="91" spans="2:27" s="10" customFormat="1" x14ac:dyDescent="0.25">
      <c r="B91" s="37">
        <v>12</v>
      </c>
      <c r="C91" s="11" t="s">
        <v>27</v>
      </c>
      <c r="D91" s="20">
        <v>-9.3287760810338376E-4</v>
      </c>
      <c r="E91" s="20">
        <v>7.7830435071656896E-3</v>
      </c>
      <c r="F91" s="20">
        <v>9.391163095048229E-3</v>
      </c>
      <c r="G91" s="20">
        <f t="shared" si="10"/>
        <v>0.8489332332238273</v>
      </c>
      <c r="H91" s="20">
        <f t="shared" si="14"/>
        <v>5.7384961452676075E-2</v>
      </c>
      <c r="J91" s="37">
        <v>11</v>
      </c>
      <c r="K91" s="11" t="s">
        <v>26</v>
      </c>
      <c r="M91" s="38">
        <f t="shared" si="28"/>
        <v>6.9505647749841304E-2</v>
      </c>
      <c r="N91" s="38">
        <f t="shared" si="29"/>
        <v>6.8371645791912183E-2</v>
      </c>
      <c r="O91" s="38">
        <f t="shared" si="25"/>
        <v>5.7919001719186923E-2</v>
      </c>
      <c r="P91" s="38">
        <f t="shared" si="26"/>
        <v>5.6955997496928125E-2</v>
      </c>
      <c r="Q91" s="38">
        <f t="shared" si="27"/>
        <v>6.0738275999615857E-2</v>
      </c>
      <c r="S91" s="20">
        <f t="shared" si="11"/>
        <v>-1.1340019579291205E-3</v>
      </c>
      <c r="T91" s="20">
        <f t="shared" si="12"/>
        <v>-1.1586646030654381E-2</v>
      </c>
      <c r="U91" s="20">
        <f t="shared" si="13"/>
        <v>-1.2549650252913179E-2</v>
      </c>
      <c r="V91" s="19"/>
      <c r="W91" s="65">
        <f t="shared" si="20"/>
        <v>1.2112171201362723</v>
      </c>
      <c r="X91" s="65">
        <f t="shared" si="21"/>
        <v>1.1914558110890525</v>
      </c>
      <c r="Y91" s="65">
        <f t="shared" si="22"/>
        <v>1.0093062755988997</v>
      </c>
      <c r="Z91" s="65">
        <f t="shared" si="23"/>
        <v>0.99252480188382275</v>
      </c>
      <c r="AA91" s="65">
        <f t="shared" si="24"/>
        <v>1.0584354238820073</v>
      </c>
    </row>
    <row r="92" spans="2:27" s="10" customFormat="1" x14ac:dyDescent="0.25">
      <c r="B92" s="37">
        <v>13</v>
      </c>
      <c r="C92" s="11" t="s">
        <v>28</v>
      </c>
      <c r="D92" s="20">
        <v>-1E-3</v>
      </c>
      <c r="E92" s="20">
        <v>1.293462731559086E-2</v>
      </c>
      <c r="F92" s="20">
        <v>1.1490224151315058E-2</v>
      </c>
      <c r="G92" s="20">
        <f t="shared" si="10"/>
        <v>0.83638742189539661</v>
      </c>
      <c r="H92" s="20">
        <f t="shared" si="14"/>
        <v>5.7384961452676075E-2</v>
      </c>
      <c r="J92" s="37">
        <v>12</v>
      </c>
      <c r="K92" s="11" t="s">
        <v>27</v>
      </c>
      <c r="M92" s="38">
        <f t="shared" si="28"/>
        <v>6.9632842297555522E-2</v>
      </c>
      <c r="N92" s="38">
        <f t="shared" si="29"/>
        <v>6.8982903714604374E-2</v>
      </c>
      <c r="O92" s="38">
        <f t="shared" si="25"/>
        <v>5.715357391904223E-2</v>
      </c>
      <c r="P92" s="38">
        <f t="shared" si="26"/>
        <v>5.6608266890483774E-2</v>
      </c>
      <c r="Q92" s="38">
        <f t="shared" si="27"/>
        <v>6.0849426356382803E-2</v>
      </c>
      <c r="S92" s="20">
        <f t="shared" si="11"/>
        <v>-6.4993858295114837E-4</v>
      </c>
      <c r="T92" s="20">
        <f t="shared" si="12"/>
        <v>-1.2479268378513292E-2</v>
      </c>
      <c r="U92" s="20">
        <f t="shared" si="13"/>
        <v>-1.3024575407071748E-2</v>
      </c>
      <c r="V92" s="19"/>
      <c r="W92" s="65">
        <f t="shared" si="20"/>
        <v>1.2134336337400864</v>
      </c>
      <c r="X92" s="65">
        <f t="shared" si="21"/>
        <v>1.2021076945654625</v>
      </c>
      <c r="Y92" s="65">
        <f t="shared" si="22"/>
        <v>0.9959678018809045</v>
      </c>
      <c r="Z92" s="65">
        <f t="shared" si="23"/>
        <v>0.98646518978961373</v>
      </c>
      <c r="AA92" s="65">
        <f t="shared" si="24"/>
        <v>1.0603723487130645</v>
      </c>
    </row>
    <row r="93" spans="2:27" s="10" customFormat="1" x14ac:dyDescent="0.25">
      <c r="B93" s="37">
        <v>14</v>
      </c>
      <c r="C93" s="11" t="s">
        <v>29</v>
      </c>
      <c r="D93" s="20">
        <v>1.2E-2</v>
      </c>
      <c r="E93" s="20">
        <v>1.6678590410685767E-2</v>
      </c>
      <c r="F93" s="20">
        <v>7.3845760203773841E-3</v>
      </c>
      <c r="G93" s="20">
        <f t="shared" si="10"/>
        <v>0.82402701664571099</v>
      </c>
      <c r="H93" s="20">
        <f t="shared" si="14"/>
        <v>5.7384961452676075E-2</v>
      </c>
      <c r="J93" s="37">
        <v>13</v>
      </c>
      <c r="K93" s="11" t="s">
        <v>28</v>
      </c>
      <c r="M93" s="38">
        <f t="shared" si="28"/>
        <v>6.9569247515494273E-2</v>
      </c>
      <c r="N93" s="38">
        <f t="shared" si="29"/>
        <v>6.9617128990467611E-2</v>
      </c>
      <c r="O93" s="38">
        <f t="shared" si="25"/>
        <v>5.6688901436402338E-2</v>
      </c>
      <c r="P93" s="38">
        <f t="shared" si="26"/>
        <v>5.6720180991292127E-2</v>
      </c>
      <c r="Q93" s="38">
        <f t="shared" si="27"/>
        <v>6.079385335548259E-2</v>
      </c>
      <c r="S93" s="20">
        <f t="shared" si="11"/>
        <v>4.7881474973338056E-5</v>
      </c>
      <c r="T93" s="20">
        <f t="shared" si="12"/>
        <v>-1.2880346079091935E-2</v>
      </c>
      <c r="U93" s="20">
        <f t="shared" si="13"/>
        <v>-1.2849066524202146E-2</v>
      </c>
      <c r="V93" s="19"/>
      <c r="W93" s="65">
        <f t="shared" si="20"/>
        <v>1.2123254203606335</v>
      </c>
      <c r="X93" s="65">
        <f t="shared" si="21"/>
        <v>1.2131598110051725</v>
      </c>
      <c r="Y93" s="65">
        <f t="shared" si="22"/>
        <v>0.98787034096297577</v>
      </c>
      <c r="Z93" s="65">
        <f t="shared" si="23"/>
        <v>0.98841542375292568</v>
      </c>
      <c r="AA93" s="65">
        <f t="shared" si="24"/>
        <v>1.0594039242427258</v>
      </c>
    </row>
    <row r="94" spans="2:27" s="10" customFormat="1" x14ac:dyDescent="0.25">
      <c r="B94" s="37">
        <v>15</v>
      </c>
      <c r="C94" s="11" t="s">
        <v>30</v>
      </c>
      <c r="D94" s="20">
        <v>1.1000000000000001E-2</v>
      </c>
      <c r="E94" s="20">
        <v>9.2581094101274498E-3</v>
      </c>
      <c r="F94" s="20">
        <v>1.0780209302238459E-2</v>
      </c>
      <c r="G94" s="20">
        <f t="shared" si="10"/>
        <v>0.81184927748345925</v>
      </c>
      <c r="H94" s="20">
        <f t="shared" si="14"/>
        <v>5.7384961452676075E-2</v>
      </c>
      <c r="J94" s="37">
        <v>14</v>
      </c>
      <c r="K94" s="11" t="s">
        <v>29</v>
      </c>
      <c r="M94" s="38">
        <f t="shared" si="28"/>
        <v>6.9501139222176614E-2</v>
      </c>
      <c r="N94" s="38">
        <f t="shared" si="29"/>
        <v>7.0400247162584792E-2</v>
      </c>
      <c r="O94" s="38">
        <f t="shared" si="25"/>
        <v>5.6516319293360193E-2</v>
      </c>
      <c r="P94" s="38">
        <f t="shared" si="26"/>
        <v>5.7241073992847717E-2</v>
      </c>
      <c r="Q94" s="38">
        <f t="shared" si="27"/>
        <v>6.0734336173047576E-2</v>
      </c>
      <c r="S94" s="20">
        <f t="shared" si="11"/>
        <v>8.991079404081781E-4</v>
      </c>
      <c r="T94" s="20">
        <f t="shared" si="12"/>
        <v>-1.2984819928816421E-2</v>
      </c>
      <c r="U94" s="20">
        <f t="shared" si="13"/>
        <v>-1.2260065229328897E-2</v>
      </c>
      <c r="V94" s="19"/>
      <c r="W94" s="65">
        <f t="shared" si="20"/>
        <v>1.2111385537741006</v>
      </c>
      <c r="X94" s="65">
        <f t="shared" si="21"/>
        <v>1.2268065601236327</v>
      </c>
      <c r="Y94" s="65">
        <f t="shared" si="22"/>
        <v>0.9848628954812102</v>
      </c>
      <c r="Z94" s="65">
        <f t="shared" si="23"/>
        <v>0.99749259289915149</v>
      </c>
      <c r="AA94" s="65">
        <f t="shared" si="24"/>
        <v>1.0583667678008923</v>
      </c>
    </row>
    <row r="95" spans="2:27" s="10" customFormat="1" x14ac:dyDescent="0.25">
      <c r="B95" s="37">
        <v>16</v>
      </c>
      <c r="C95" s="11" t="s">
        <v>31</v>
      </c>
      <c r="D95" s="20">
        <v>5.0000000000000001E-3</v>
      </c>
      <c r="E95" s="20">
        <v>4.831983165971632E-3</v>
      </c>
      <c r="F95" s="20">
        <v>9.426470867219934E-3</v>
      </c>
      <c r="G95" s="20">
        <f t="shared" si="10"/>
        <v>0.79985150490981216</v>
      </c>
      <c r="H95" s="20">
        <f t="shared" si="14"/>
        <v>5.7384961452676075E-2</v>
      </c>
      <c r="J95" s="37">
        <v>15</v>
      </c>
      <c r="K95" s="11" t="s">
        <v>30</v>
      </c>
      <c r="M95" s="38">
        <f t="shared" si="28"/>
        <v>7.031763860575875E-2</v>
      </c>
      <c r="N95" s="38">
        <f t="shared" si="29"/>
        <v>7.0909205744092721E-2</v>
      </c>
      <c r="O95" s="38">
        <f t="shared" si="25"/>
        <v>5.727514076403168E-2</v>
      </c>
      <c r="P95" s="38">
        <f t="shared" si="26"/>
        <v>5.7750982650827544E-2</v>
      </c>
      <c r="Q95" s="38">
        <f t="shared" si="27"/>
        <v>6.1447843154408543E-2</v>
      </c>
      <c r="S95" s="20">
        <f t="shared" si="11"/>
        <v>5.9156713833397045E-4</v>
      </c>
      <c r="T95" s="20">
        <f t="shared" si="12"/>
        <v>-1.304249784172707E-2</v>
      </c>
      <c r="U95" s="20">
        <f t="shared" si="13"/>
        <v>-1.2566655954931207E-2</v>
      </c>
      <c r="V95" s="19"/>
      <c r="W95" s="65">
        <f t="shared" si="20"/>
        <v>1.2253670095038389</v>
      </c>
      <c r="X95" s="65">
        <f t="shared" si="21"/>
        <v>1.235675758056747</v>
      </c>
      <c r="Y95" s="65">
        <f t="shared" si="22"/>
        <v>0.99808624618951847</v>
      </c>
      <c r="Z95" s="65">
        <f t="shared" si="23"/>
        <v>1.0063783470248266</v>
      </c>
      <c r="AA95" s="65">
        <f t="shared" si="24"/>
        <v>1.0708004605890173</v>
      </c>
    </row>
    <row r="96" spans="2:27" s="10" customFormat="1" x14ac:dyDescent="0.25">
      <c r="B96" s="37">
        <v>17</v>
      </c>
      <c r="C96" s="11" t="s">
        <v>32</v>
      </c>
      <c r="D96" s="20">
        <v>-2E-3</v>
      </c>
      <c r="E96" s="20">
        <v>-8.97419212060699E-2</v>
      </c>
      <c r="F96" s="20">
        <v>1.4374535765901753E-2</v>
      </c>
      <c r="G96" s="20">
        <f t="shared" si="10"/>
        <v>0.78803103932001206</v>
      </c>
      <c r="H96" s="20">
        <f t="shared" si="14"/>
        <v>5.7384961452676075E-2</v>
      </c>
      <c r="J96" s="37">
        <v>16</v>
      </c>
      <c r="K96" s="11" t="s">
        <v>31</v>
      </c>
      <c r="M96" s="38">
        <f t="shared" si="28"/>
        <v>7.1074889255904175E-2</v>
      </c>
      <c r="N96" s="38">
        <f t="shared" si="29"/>
        <v>7.1657569085802619E-2</v>
      </c>
      <c r="O96" s="38">
        <f t="shared" si="25"/>
        <v>5.7563069163132925E-2</v>
      </c>
      <c r="P96" s="38">
        <f t="shared" si="26"/>
        <v>5.8028876586086631E-2</v>
      </c>
      <c r="Q96" s="38">
        <f t="shared" si="27"/>
        <v>6.2109574977338371E-2</v>
      </c>
      <c r="S96" s="20">
        <f t="shared" si="11"/>
        <v>5.8267982989844425E-4</v>
      </c>
      <c r="T96" s="20">
        <f t="shared" si="12"/>
        <v>-1.351182009277125E-2</v>
      </c>
      <c r="U96" s="20">
        <f t="shared" si="13"/>
        <v>-1.3046012669817544E-2</v>
      </c>
      <c r="V96" s="19"/>
      <c r="W96" s="65">
        <f t="shared" si="20"/>
        <v>1.2385629868291859</v>
      </c>
      <c r="X96" s="65">
        <f t="shared" si="21"/>
        <v>1.2487168636489685</v>
      </c>
      <c r="Y96" s="65">
        <f t="shared" si="22"/>
        <v>1.0031037349498566</v>
      </c>
      <c r="Z96" s="65">
        <f t="shared" si="23"/>
        <v>1.0112209735287803</v>
      </c>
      <c r="AA96" s="65">
        <f t="shared" si="24"/>
        <v>1.0823319107491005</v>
      </c>
    </row>
    <row r="97" spans="1:27" s="10" customFormat="1" x14ac:dyDescent="0.25">
      <c r="B97" s="37">
        <v>18</v>
      </c>
      <c r="C97" s="11" t="s">
        <v>33</v>
      </c>
      <c r="D97" s="20">
        <v>1.9E-2</v>
      </c>
      <c r="E97" s="20">
        <v>8.3102399077017108E-2</v>
      </c>
      <c r="F97" s="20">
        <v>1.3629451436075607E-2</v>
      </c>
      <c r="G97" s="20">
        <f t="shared" si="10"/>
        <v>0.77638526041380518</v>
      </c>
      <c r="H97" s="20">
        <f t="shared" si="14"/>
        <v>5.7384961452676075E-2</v>
      </c>
      <c r="J97" s="37">
        <v>17</v>
      </c>
      <c r="K97" s="11" t="s">
        <v>32</v>
      </c>
      <c r="M97" s="38">
        <f t="shared" si="28"/>
        <v>7.1422800838811834E-2</v>
      </c>
      <c r="N97" s="38">
        <f t="shared" si="29"/>
        <v>7.2318862035470277E-2</v>
      </c>
      <c r="O97" s="38">
        <f t="shared" si="25"/>
        <v>5.7259538130417391E-2</v>
      </c>
      <c r="P97" s="38">
        <f t="shared" si="26"/>
        <v>5.7974358348889275E-2</v>
      </c>
      <c r="Q97" s="38">
        <f t="shared" si="27"/>
        <v>6.2413601346852449E-2</v>
      </c>
      <c r="S97" s="20">
        <f t="shared" si="11"/>
        <v>8.9606119665844308E-4</v>
      </c>
      <c r="T97" s="20">
        <f t="shared" si="12"/>
        <v>-1.4163262708394443E-2</v>
      </c>
      <c r="U97" s="20">
        <f t="shared" si="13"/>
        <v>-1.3448442489922559E-2</v>
      </c>
      <c r="V97" s="19"/>
      <c r="W97" s="65">
        <f t="shared" si="20"/>
        <v>1.2446257526497149</v>
      </c>
      <c r="X97" s="65">
        <f t="shared" si="21"/>
        <v>1.2602406659296932</v>
      </c>
      <c r="Y97" s="65">
        <f t="shared" si="22"/>
        <v>0.99781435206918945</v>
      </c>
      <c r="Z97" s="65">
        <f t="shared" si="23"/>
        <v>1.0102709295483148</v>
      </c>
      <c r="AA97" s="65">
        <f t="shared" si="24"/>
        <v>1.0876299254522175</v>
      </c>
    </row>
    <row r="98" spans="1:27" s="10" customFormat="1" x14ac:dyDescent="0.25">
      <c r="B98" s="37">
        <v>19</v>
      </c>
      <c r="C98" s="11" t="s">
        <v>34</v>
      </c>
      <c r="D98" s="20">
        <v>7.9000000000000001E-2</v>
      </c>
      <c r="E98" s="20">
        <v>3.9858974425165783E-2</v>
      </c>
      <c r="F98" s="20">
        <v>3.7482550347457746E-2</v>
      </c>
      <c r="G98" s="20">
        <f t="shared" si="10"/>
        <v>0.76491158661458636</v>
      </c>
      <c r="H98" s="20">
        <f t="shared" si="14"/>
        <v>5.7384961452676075E-2</v>
      </c>
      <c r="J98" s="37">
        <v>18</v>
      </c>
      <c r="K98" s="11" t="s">
        <v>33</v>
      </c>
      <c r="M98" s="38">
        <f t="shared" si="28"/>
        <v>7.1282954994769443E-2</v>
      </c>
      <c r="N98" s="38">
        <f t="shared" si="29"/>
        <v>7.3336581552902014E-2</v>
      </c>
      <c r="O98" s="38">
        <f t="shared" si="25"/>
        <v>5.1149949923605893E-2</v>
      </c>
      <c r="P98" s="38">
        <f t="shared" si="26"/>
        <v>5.271786671808934E-2</v>
      </c>
      <c r="Q98" s="38">
        <f t="shared" si="27"/>
        <v>6.2291395515415314E-2</v>
      </c>
      <c r="S98" s="20">
        <f t="shared" si="11"/>
        <v>2.0536265581325708E-3</v>
      </c>
      <c r="T98" s="20">
        <f t="shared" si="12"/>
        <v>-2.013300507116355E-2</v>
      </c>
      <c r="U98" s="20">
        <f t="shared" si="13"/>
        <v>-1.8565088276680103E-2</v>
      </c>
      <c r="V98" s="19"/>
      <c r="W98" s="65">
        <f t="shared" si="20"/>
        <v>1.2421887754260268</v>
      </c>
      <c r="X98" s="65">
        <f t="shared" si="21"/>
        <v>1.2779756175906964</v>
      </c>
      <c r="Y98" s="65">
        <f t="shared" si="22"/>
        <v>0.89134763932512118</v>
      </c>
      <c r="Z98" s="65">
        <f t="shared" si="23"/>
        <v>0.91867042137101429</v>
      </c>
      <c r="AA98" s="65">
        <f t="shared" si="24"/>
        <v>1.085500346058182</v>
      </c>
    </row>
    <row r="99" spans="1:27" s="10" customFormat="1" x14ac:dyDescent="0.25">
      <c r="B99" s="37">
        <v>20</v>
      </c>
      <c r="C99" s="11" t="s">
        <v>35</v>
      </c>
      <c r="D99" s="20">
        <v>5.2999999999999999E-2</v>
      </c>
      <c r="E99" s="20">
        <v>9.2069221376028972E-3</v>
      </c>
      <c r="F99" s="20">
        <v>5.3217645294031335E-2</v>
      </c>
      <c r="G99" s="20">
        <f t="shared" si="10"/>
        <v>0.7536074744971295</v>
      </c>
      <c r="H99" s="20">
        <f t="shared" si="14"/>
        <v>5.7384961452676075E-2</v>
      </c>
      <c r="J99" s="37">
        <v>19</v>
      </c>
      <c r="K99" s="11" t="s">
        <v>34</v>
      </c>
      <c r="M99" s="38">
        <f t="shared" si="28"/>
        <v>7.2608889240627153E-2</v>
      </c>
      <c r="N99" s="38">
        <f t="shared" si="29"/>
        <v>7.4315128644753065E-2</v>
      </c>
      <c r="O99" s="38">
        <f t="shared" si="25"/>
        <v>5.5584824444601742E-2</v>
      </c>
      <c r="P99" s="38">
        <f t="shared" si="26"/>
        <v>5.7011506692372163E-2</v>
      </c>
      <c r="Q99" s="38">
        <f t="shared" si="27"/>
        <v>6.3450077763397561E-2</v>
      </c>
      <c r="S99" s="20">
        <f t="shared" si="11"/>
        <v>1.7062394041259116E-3</v>
      </c>
      <c r="T99" s="20">
        <f t="shared" si="12"/>
        <v>-1.7024064796025411E-2</v>
      </c>
      <c r="U99" s="20">
        <f t="shared" si="13"/>
        <v>-1.559738254825499E-2</v>
      </c>
      <c r="V99" s="19"/>
      <c r="W99" s="65">
        <f t="shared" si="20"/>
        <v>1.2652947288377263</v>
      </c>
      <c r="X99" s="65">
        <f t="shared" si="21"/>
        <v>1.2950279439681922</v>
      </c>
      <c r="Y99" s="65">
        <f t="shared" si="22"/>
        <v>0.96863050941388429</v>
      </c>
      <c r="Z99" s="65">
        <f t="shared" si="23"/>
        <v>0.99349211446953933</v>
      </c>
      <c r="AA99" s="65">
        <f t="shared" si="24"/>
        <v>1.1056917379952103</v>
      </c>
    </row>
    <row r="100" spans="1:27" s="10" customFormat="1" x14ac:dyDescent="0.25">
      <c r="F100" s="45" t="s">
        <v>79</v>
      </c>
      <c r="G100" s="46">
        <f>SUM(G80:G99)</f>
        <v>17.426168366858182</v>
      </c>
      <c r="J100" s="37">
        <v>20</v>
      </c>
      <c r="K100" s="11" t="s">
        <v>35</v>
      </c>
      <c r="M100" s="38">
        <f t="shared" si="28"/>
        <v>7.8224533343386499E-2</v>
      </c>
      <c r="N100" s="38">
        <f t="shared" si="29"/>
        <v>7.704215326418673E-2</v>
      </c>
      <c r="O100" s="38">
        <f t="shared" si="25"/>
        <v>6.1265592081267382E-2</v>
      </c>
      <c r="P100" s="38">
        <f t="shared" si="26"/>
        <v>6.0520815279089681E-2</v>
      </c>
      <c r="Q100" s="38">
        <f t="shared" si="27"/>
        <v>6.8357370227696501E-2</v>
      </c>
      <c r="S100" s="20">
        <f t="shared" si="11"/>
        <v>-1.1823800791997685E-3</v>
      </c>
      <c r="T100" s="20">
        <f t="shared" si="12"/>
        <v>-1.6958941262119116E-2</v>
      </c>
      <c r="U100" s="20">
        <f t="shared" si="13"/>
        <v>-1.7703718064296818E-2</v>
      </c>
      <c r="V100" s="19"/>
      <c r="W100" s="65">
        <f t="shared" ref="W100" si="30">M100/M$81</f>
        <v>1.363153888460765</v>
      </c>
      <c r="X100" s="65">
        <f t="shared" ref="X100" si="31">N100/N$81</f>
        <v>1.3425495341270106</v>
      </c>
      <c r="Y100" s="65">
        <f t="shared" ref="Y100" si="32">O100/O$81</f>
        <v>1.0676245227034189</v>
      </c>
      <c r="Z100" s="65">
        <f t="shared" ref="Z100" si="33">P100/P$81</f>
        <v>1.0546459167529401</v>
      </c>
      <c r="AA100" s="65">
        <f t="shared" ref="AA100" si="34">Q100/P$81</f>
        <v>1.191207042703498</v>
      </c>
    </row>
    <row r="101" spans="1:27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42" t="s">
        <v>72</v>
      </c>
      <c r="L101" s="10"/>
      <c r="M101" s="43">
        <f>IRR(M80:M100)</f>
        <v>2.8235610996901084E-2</v>
      </c>
      <c r="N101" s="43">
        <f t="shared" ref="N101:Q101" si="35">IRR(N80:N100)</f>
        <v>2.8847440129810886E-2</v>
      </c>
      <c r="O101" s="43">
        <f t="shared" si="35"/>
        <v>1.5019424851344221E-2</v>
      </c>
      <c r="P101" s="43">
        <f t="shared" si="35"/>
        <v>1.5665111095259254E-2</v>
      </c>
      <c r="Q101" s="43">
        <f t="shared" si="35"/>
        <v>1.479053504016159E-2</v>
      </c>
      <c r="R101" s="10"/>
      <c r="S101" s="10"/>
      <c r="T101" s="10"/>
      <c r="U101" s="10"/>
    </row>
    <row r="102" spans="1:2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48" t="s">
        <v>86</v>
      </c>
      <c r="N103" s="47" t="s">
        <v>87</v>
      </c>
      <c r="O103" s="47" t="s">
        <v>88</v>
      </c>
      <c r="P103" s="47" t="s">
        <v>89</v>
      </c>
      <c r="Q103" s="47" t="s">
        <v>91</v>
      </c>
      <c r="R103" s="10"/>
      <c r="S103" s="10"/>
      <c r="T103" s="10"/>
      <c r="U103" s="10"/>
    </row>
    <row r="104" spans="1:27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L104" s="10" t="s">
        <v>92</v>
      </c>
      <c r="M104" s="49">
        <f>1*(1+M101)^20</f>
        <v>1.7452305843927267</v>
      </c>
      <c r="N104" s="49">
        <f t="shared" ref="N104:O104" si="36">1*(1+N101)^20</f>
        <v>1.7661176347156415</v>
      </c>
      <c r="O104" s="49">
        <f t="shared" si="36"/>
        <v>1.3473706167057196</v>
      </c>
      <c r="P104" s="49">
        <f>1*(1+P101)^20</f>
        <v>1.364616716114629</v>
      </c>
      <c r="Q104" s="49">
        <f>1*(1+Q101)^20</f>
        <v>1.3413068978353151</v>
      </c>
      <c r="R104" s="10"/>
      <c r="S104" s="10"/>
      <c r="T104" s="10"/>
      <c r="U104" s="10"/>
    </row>
    <row r="105" spans="1:27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 t="s">
        <v>90</v>
      </c>
      <c r="M105" s="10"/>
      <c r="N105" s="40">
        <f>(N104-M104)/M104</f>
        <v>1.1968074883458862E-2</v>
      </c>
      <c r="O105" s="40">
        <f>(O104-M104)/M104</f>
        <v>-0.22796985753343715</v>
      </c>
      <c r="P105" s="40">
        <f>(P104-M104)/M104</f>
        <v>-0.21808801179732748</v>
      </c>
      <c r="Q105" s="40">
        <f>(Q104-M104)/M104</f>
        <v>-0.23144430894669518</v>
      </c>
      <c r="R105" s="10"/>
      <c r="S105" s="10"/>
      <c r="T105" s="10"/>
      <c r="U105" s="10"/>
    </row>
    <row r="106" spans="1:2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7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7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7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7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</sheetData>
  <mergeCells count="7">
    <mergeCell ref="C77:F77"/>
    <mergeCell ref="J80:K80"/>
    <mergeCell ref="A5:B5"/>
    <mergeCell ref="C6:AI6"/>
    <mergeCell ref="A7:A8"/>
    <mergeCell ref="C76:F76"/>
    <mergeCell ref="C75:F75"/>
  </mergeCells>
  <pageMargins left="0.7" right="0.7" top="0.75" bottom="0.75" header="0.3" footer="0.3"/>
  <pageSetup paperSize="9" orientation="portrait" r:id="rId1"/>
  <ignoredErrors>
    <ignoredError sqref="R5:AI5 R11:AI11 C80:C99 C11:H11 C5:H5 K81:K100 L11:P11 L5:P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5286-F05E-4C7B-B80D-E696500F4ED1}">
  <sheetPr>
    <tabColor theme="3" tint="0.499984740745262"/>
  </sheetPr>
  <dimension ref="A1:AH129"/>
  <sheetViews>
    <sheetView topLeftCell="A75" zoomScale="110" zoomScaleNormal="110" workbookViewId="0">
      <selection activeCell="R81" sqref="R81:T100"/>
    </sheetView>
  </sheetViews>
  <sheetFormatPr defaultRowHeight="15" x14ac:dyDescent="0.25"/>
  <cols>
    <col min="1" max="1" width="22.85546875" style="19" customWidth="1"/>
    <col min="2" max="2" width="4.42578125" style="19" customWidth="1"/>
    <col min="3" max="3" width="8.42578125" style="19" customWidth="1"/>
    <col min="4" max="6" width="9.28515625" style="19" bestFit="1" customWidth="1"/>
    <col min="7" max="8" width="15.85546875" style="19" customWidth="1"/>
    <col min="9" max="9" width="1.85546875" style="19" customWidth="1"/>
    <col min="10" max="10" width="3.85546875" style="19" customWidth="1"/>
    <col min="11" max="11" width="8.140625" style="19" customWidth="1"/>
    <col min="12" max="12" width="1.7109375" style="19" customWidth="1"/>
    <col min="13" max="16" width="16.42578125" style="19" customWidth="1"/>
    <col min="17" max="17" width="1.28515625" style="19" customWidth="1"/>
    <col min="18" max="21" width="16.28515625" style="19" customWidth="1"/>
    <col min="22" max="24" width="9.28515625" style="19" bestFit="1" customWidth="1"/>
    <col min="25" max="25" width="13.28515625" style="19" bestFit="1" customWidth="1"/>
    <col min="26" max="30" width="9.28515625" style="19" bestFit="1" customWidth="1"/>
    <col min="31" max="16384" width="9.140625" style="19"/>
  </cols>
  <sheetData>
    <row r="1" spans="1:34" hidden="1" x14ac:dyDescent="0.25"/>
    <row r="2" spans="1:34" hidden="1" x14ac:dyDescent="0.25"/>
    <row r="3" spans="1:34" hidden="1" x14ac:dyDescent="0.25"/>
    <row r="4" spans="1:34" hidden="1" x14ac:dyDescent="0.25"/>
    <row r="5" spans="1:34" ht="60" hidden="1" x14ac:dyDescent="0.25">
      <c r="A5" s="61" t="s">
        <v>6</v>
      </c>
      <c r="B5" s="61" t="s">
        <v>5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/>
      <c r="J5" s="24"/>
      <c r="K5" s="24"/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</row>
    <row r="6" spans="1:34" hidden="1" x14ac:dyDescent="0.25">
      <c r="A6" s="23" t="s">
        <v>36</v>
      </c>
      <c r="B6" s="23" t="s">
        <v>37</v>
      </c>
      <c r="C6" s="62" t="s">
        <v>5</v>
      </c>
      <c r="D6" s="62" t="s">
        <v>5</v>
      </c>
      <c r="E6" s="62" t="s">
        <v>5</v>
      </c>
      <c r="F6" s="62" t="s">
        <v>5</v>
      </c>
      <c r="G6" s="62" t="s">
        <v>5</v>
      </c>
      <c r="H6" s="62" t="s">
        <v>5</v>
      </c>
      <c r="I6" s="62"/>
      <c r="J6" s="62"/>
      <c r="K6" s="62"/>
      <c r="L6" s="62" t="s">
        <v>5</v>
      </c>
      <c r="M6" s="62" t="s">
        <v>5</v>
      </c>
      <c r="N6" s="62" t="s">
        <v>5</v>
      </c>
      <c r="O6" s="62" t="s">
        <v>5</v>
      </c>
      <c r="P6" s="62" t="s">
        <v>5</v>
      </c>
      <c r="Q6" s="62" t="s">
        <v>5</v>
      </c>
      <c r="R6" s="62" t="s">
        <v>5</v>
      </c>
      <c r="S6" s="62" t="s">
        <v>5</v>
      </c>
      <c r="T6" s="62" t="s">
        <v>5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B6" s="62" t="s">
        <v>5</v>
      </c>
      <c r="AC6" s="62" t="s">
        <v>5</v>
      </c>
      <c r="AD6" s="62" t="s">
        <v>5</v>
      </c>
      <c r="AE6" s="62" t="s">
        <v>5</v>
      </c>
      <c r="AF6" s="62" t="s">
        <v>5</v>
      </c>
      <c r="AG6" s="62" t="s">
        <v>5</v>
      </c>
      <c r="AH6" s="62" t="s">
        <v>5</v>
      </c>
    </row>
    <row r="7" spans="1:34" ht="35.25" hidden="1" customHeight="1" x14ac:dyDescent="0.25">
      <c r="A7" s="62" t="s">
        <v>38</v>
      </c>
      <c r="B7" s="24" t="s">
        <v>39</v>
      </c>
      <c r="C7" s="25">
        <v>1499354.9</v>
      </c>
      <c r="D7" s="25">
        <v>1518348.5</v>
      </c>
      <c r="E7" s="25">
        <v>1546137.5</v>
      </c>
      <c r="F7" s="25">
        <v>1574132.1</v>
      </c>
      <c r="G7" s="25">
        <v>1599723.2</v>
      </c>
      <c r="H7" s="25">
        <v>1660304</v>
      </c>
      <c r="I7" s="25"/>
      <c r="J7" s="25"/>
      <c r="K7" s="25"/>
      <c r="L7" s="25">
        <v>1692702.7</v>
      </c>
      <c r="M7" s="25">
        <v>1697001.2</v>
      </c>
      <c r="N7" s="25">
        <v>1699353.7</v>
      </c>
      <c r="O7" s="25">
        <v>1723545.6000000001</v>
      </c>
      <c r="P7" s="25">
        <v>1737641.6</v>
      </c>
      <c r="Q7" s="25">
        <v>1768756.5</v>
      </c>
      <c r="R7" s="25">
        <v>1795059.2</v>
      </c>
      <c r="S7" s="25">
        <v>1777790.5</v>
      </c>
      <c r="T7" s="25">
        <v>1683906.5</v>
      </c>
      <c r="U7" s="25">
        <v>1712756.8</v>
      </c>
      <c r="V7" s="25">
        <v>1724871.7</v>
      </c>
      <c r="W7" s="25">
        <v>1673454.9</v>
      </c>
      <c r="X7" s="25">
        <v>1642645.5</v>
      </c>
      <c r="Y7" s="25">
        <v>1642570.8</v>
      </c>
      <c r="Z7" s="25">
        <v>1655355</v>
      </c>
      <c r="AA7" s="25">
        <v>1676766.4</v>
      </c>
      <c r="AB7" s="25">
        <v>1704732.5</v>
      </c>
      <c r="AC7" s="25">
        <v>1720515.1</v>
      </c>
      <c r="AD7" s="25">
        <v>1728828.6</v>
      </c>
      <c r="AE7" s="25">
        <v>1573680.2</v>
      </c>
      <c r="AF7" s="25">
        <v>1704456.8</v>
      </c>
      <c r="AG7" s="25">
        <v>1772394.7</v>
      </c>
      <c r="AH7" s="25">
        <v>1788713</v>
      </c>
    </row>
    <row r="8" spans="1:34" ht="35.25" hidden="1" customHeight="1" x14ac:dyDescent="0.25">
      <c r="A8" s="62" t="s">
        <v>38</v>
      </c>
      <c r="B8" s="24" t="s">
        <v>40</v>
      </c>
      <c r="C8" s="25">
        <v>988243.2</v>
      </c>
      <c r="D8" s="25">
        <v>1045872.7</v>
      </c>
      <c r="E8" s="25">
        <v>1092357.3</v>
      </c>
      <c r="F8" s="25">
        <v>1138856.1000000001</v>
      </c>
      <c r="G8" s="25">
        <v>1175149.5</v>
      </c>
      <c r="H8" s="25">
        <v>1241512.8999999999</v>
      </c>
      <c r="I8" s="25"/>
      <c r="J8" s="25"/>
      <c r="K8" s="25"/>
      <c r="L8" s="25">
        <v>1304136.8</v>
      </c>
      <c r="M8" s="25">
        <v>1350258.9</v>
      </c>
      <c r="N8" s="25">
        <v>1394693.2</v>
      </c>
      <c r="O8" s="25">
        <v>1452319</v>
      </c>
      <c r="P8" s="25">
        <v>1493635.3</v>
      </c>
      <c r="Q8" s="25">
        <v>1552686.8</v>
      </c>
      <c r="R8" s="25">
        <v>1614839.8</v>
      </c>
      <c r="S8" s="25">
        <v>1637699.4</v>
      </c>
      <c r="T8" s="25">
        <v>1577255.9</v>
      </c>
      <c r="U8" s="25">
        <v>1611279.4</v>
      </c>
      <c r="V8" s="25">
        <v>1648755.8</v>
      </c>
      <c r="W8" s="25">
        <v>1624358.7</v>
      </c>
      <c r="X8" s="25">
        <v>1612751.3</v>
      </c>
      <c r="Y8" s="25">
        <v>1627405.6</v>
      </c>
      <c r="Z8" s="25">
        <v>1655355</v>
      </c>
      <c r="AA8" s="25">
        <v>1695786.8</v>
      </c>
      <c r="AB8" s="25">
        <v>1736592.8</v>
      </c>
      <c r="AC8" s="25">
        <v>1771391.2</v>
      </c>
      <c r="AD8" s="25">
        <v>1796648.5</v>
      </c>
      <c r="AE8" s="25">
        <v>1661239.8</v>
      </c>
      <c r="AF8" s="25">
        <v>1821934.6</v>
      </c>
      <c r="AG8" s="25">
        <v>1962845.8</v>
      </c>
      <c r="AH8" s="25">
        <v>2085375.6</v>
      </c>
    </row>
    <row r="9" spans="1:34" hidden="1" x14ac:dyDescent="0.25"/>
    <row r="10" spans="1:34" hidden="1" x14ac:dyDescent="0.25"/>
    <row r="11" spans="1:34" ht="60" hidden="1" x14ac:dyDescent="0.25">
      <c r="C11" s="26" t="s">
        <v>7</v>
      </c>
      <c r="D11" s="26" t="s">
        <v>8</v>
      </c>
      <c r="E11" s="26" t="s">
        <v>9</v>
      </c>
      <c r="F11" s="26" t="s">
        <v>10</v>
      </c>
      <c r="G11" s="26" t="s">
        <v>11</v>
      </c>
      <c r="H11" s="26" t="s">
        <v>12</v>
      </c>
      <c r="I11" s="26"/>
      <c r="J11" s="26"/>
      <c r="K11" s="26"/>
      <c r="L11" s="26" t="s">
        <v>13</v>
      </c>
      <c r="M11" s="26" t="s">
        <v>14</v>
      </c>
      <c r="N11" s="26" t="s">
        <v>15</v>
      </c>
      <c r="O11" s="26" t="s">
        <v>16</v>
      </c>
      <c r="P11" s="26" t="s">
        <v>17</v>
      </c>
      <c r="Q11" s="26" t="s">
        <v>18</v>
      </c>
      <c r="R11" s="26" t="s">
        <v>19</v>
      </c>
      <c r="S11" s="26" t="s">
        <v>20</v>
      </c>
      <c r="T11" s="26" t="s">
        <v>21</v>
      </c>
      <c r="U11" s="26" t="s">
        <v>22</v>
      </c>
      <c r="V11" s="26" t="s">
        <v>23</v>
      </c>
      <c r="W11" s="26" t="s">
        <v>24</v>
      </c>
      <c r="X11" s="26" t="s">
        <v>25</v>
      </c>
      <c r="Y11" s="26" t="s">
        <v>26</v>
      </c>
      <c r="Z11" s="26" t="s">
        <v>27</v>
      </c>
      <c r="AA11" s="26" t="s">
        <v>28</v>
      </c>
      <c r="AB11" s="26" t="s">
        <v>29</v>
      </c>
      <c r="AC11" s="26" t="s">
        <v>30</v>
      </c>
      <c r="AD11" s="26" t="s">
        <v>31</v>
      </c>
      <c r="AE11" s="26" t="s">
        <v>32</v>
      </c>
      <c r="AF11" s="26" t="s">
        <v>33</v>
      </c>
      <c r="AG11" s="26" t="s">
        <v>34</v>
      </c>
      <c r="AH11" s="26" t="s">
        <v>35</v>
      </c>
    </row>
    <row r="12" spans="1:34" hidden="1" x14ac:dyDescent="0.25">
      <c r="B12" s="27" t="s">
        <v>55</v>
      </c>
      <c r="D12" s="19">
        <f>(D7-C7)/C7</f>
        <v>1.2667848019171507E-2</v>
      </c>
      <c r="E12" s="19">
        <f t="shared" ref="E12:AH12" si="0">(E7-D7)/D7</f>
        <v>1.8302122338843815E-2</v>
      </c>
      <c r="F12" s="19">
        <f t="shared" si="0"/>
        <v>1.8106151619762211E-2</v>
      </c>
      <c r="G12" s="19">
        <f t="shared" si="0"/>
        <v>1.6257275993545813E-2</v>
      </c>
      <c r="H12" s="19">
        <f t="shared" si="0"/>
        <v>3.7869551432397834E-2</v>
      </c>
      <c r="L12" s="19">
        <f>(L7-H7)/H7</f>
        <v>1.9513715560523826E-2</v>
      </c>
      <c r="M12" s="19">
        <f t="shared" si="0"/>
        <v>2.5394299896845441E-3</v>
      </c>
      <c r="N12" s="19">
        <f t="shared" si="0"/>
        <v>1.3862689077650623E-3</v>
      </c>
      <c r="O12" s="19">
        <f t="shared" si="0"/>
        <v>1.4235941581790854E-2</v>
      </c>
      <c r="P12" s="19">
        <f t="shared" si="0"/>
        <v>8.1784897365059558E-3</v>
      </c>
      <c r="Q12" s="19">
        <f t="shared" si="0"/>
        <v>1.790639680817949E-2</v>
      </c>
      <c r="R12" s="19">
        <f t="shared" si="0"/>
        <v>1.4870729803678434E-2</v>
      </c>
      <c r="S12" s="19">
        <f t="shared" si="0"/>
        <v>-9.6201284057929413E-3</v>
      </c>
      <c r="T12" s="19">
        <f t="shared" si="0"/>
        <v>-5.280937208293103E-2</v>
      </c>
      <c r="U12" s="19">
        <f t="shared" si="0"/>
        <v>1.7132958391692203E-2</v>
      </c>
      <c r="V12" s="19">
        <f t="shared" si="0"/>
        <v>7.0733334703443635E-3</v>
      </c>
      <c r="W12" s="19">
        <f t="shared" si="0"/>
        <v>-2.9809057682377217E-2</v>
      </c>
      <c r="X12" s="19">
        <f t="shared" si="0"/>
        <v>-1.8410654508824773E-2</v>
      </c>
      <c r="Y12" s="19">
        <f t="shared" si="0"/>
        <v>-4.5475423638242963E-5</v>
      </c>
      <c r="Z12" s="19">
        <f t="shared" si="0"/>
        <v>7.7830435071656896E-3</v>
      </c>
      <c r="AA12" s="19">
        <f t="shared" si="0"/>
        <v>1.293462731559086E-2</v>
      </c>
      <c r="AB12" s="19">
        <f t="shared" si="0"/>
        <v>1.6678590410685767E-2</v>
      </c>
      <c r="AC12" s="19">
        <f t="shared" si="0"/>
        <v>9.2581094101274498E-3</v>
      </c>
      <c r="AD12" s="19">
        <f t="shared" si="0"/>
        <v>4.831983165971632E-3</v>
      </c>
      <c r="AE12" s="19">
        <f t="shared" si="0"/>
        <v>-8.97419212060699E-2</v>
      </c>
      <c r="AF12" s="19">
        <f t="shared" si="0"/>
        <v>8.3102399077017108E-2</v>
      </c>
      <c r="AG12" s="19">
        <f t="shared" si="0"/>
        <v>3.9858974425165783E-2</v>
      </c>
      <c r="AH12" s="19">
        <f t="shared" si="0"/>
        <v>9.2069221376028972E-3</v>
      </c>
    </row>
    <row r="13" spans="1:34" hidden="1" x14ac:dyDescent="0.25">
      <c r="B13" s="28" t="s">
        <v>56</v>
      </c>
      <c r="D13" s="19">
        <v>3.8999908308781368E-2</v>
      </c>
      <c r="E13" s="19">
        <v>1.7324467681628309E-2</v>
      </c>
      <c r="F13" s="19">
        <v>1.7975289387392301E-2</v>
      </c>
      <c r="G13" s="19">
        <v>1.5799413071250084E-2</v>
      </c>
      <c r="H13" s="19">
        <v>2.5617423125922918E-2</v>
      </c>
      <c r="L13" s="19">
        <v>2.6761943401202495E-2</v>
      </c>
      <c r="M13" s="19">
        <v>2.4326536938051563E-2</v>
      </c>
      <c r="N13" s="19">
        <v>2.459727357093339E-2</v>
      </c>
      <c r="O13" s="19">
        <v>1.9867415834037332E-2</v>
      </c>
      <c r="P13" s="19">
        <v>1.7045439474702127E-2</v>
      </c>
      <c r="Q13" s="19">
        <v>1.9952258296118193E-2</v>
      </c>
      <c r="R13" s="19">
        <v>1.7214344299219735E-2</v>
      </c>
      <c r="S13" s="19">
        <v>3.2307661369740462E-2</v>
      </c>
      <c r="T13" s="19">
        <v>7.4516465871507535E-3</v>
      </c>
      <c r="U13" s="19">
        <v>1.5532528709664298E-2</v>
      </c>
      <c r="V13" s="19">
        <v>2.6999949598750028E-2</v>
      </c>
      <c r="W13" s="19">
        <v>3.0184995444093185E-2</v>
      </c>
      <c r="X13" s="19">
        <v>1.1342134497294274E-2</v>
      </c>
      <c r="Y13" s="19">
        <v>1.8692427656471305E-3</v>
      </c>
      <c r="Z13" s="19">
        <v>-9.3287760810338376E-4</v>
      </c>
      <c r="AA13" s="19">
        <v>-1E-3</v>
      </c>
      <c r="AB13" s="19">
        <v>1.2E-2</v>
      </c>
      <c r="AC13" s="19">
        <v>1.1000000000000001E-2</v>
      </c>
      <c r="AD13" s="19">
        <v>5.0000000000000001E-3</v>
      </c>
      <c r="AE13" s="19">
        <v>-2E-3</v>
      </c>
      <c r="AF13" s="19">
        <v>1.9E-2</v>
      </c>
      <c r="AG13" s="19">
        <v>7.9000000000000001E-2</v>
      </c>
      <c r="AH13" s="19">
        <v>5.2999999999999999E-2</v>
      </c>
    </row>
    <row r="14" spans="1:34" hidden="1" x14ac:dyDescent="0.25">
      <c r="B14" s="19" t="s">
        <v>58</v>
      </c>
      <c r="D14" s="19">
        <v>4.5647250936227332E-2</v>
      </c>
      <c r="E14" s="19">
        <v>2.6143630954076149E-2</v>
      </c>
      <c r="F14" s="19">
        <v>2.4461239104866115E-2</v>
      </c>
      <c r="G14" s="19">
        <v>1.5611017112141464E-2</v>
      </c>
      <c r="H14" s="19">
        <v>1.8602752729753369E-2</v>
      </c>
      <c r="L14" s="19">
        <v>3.0927886778042406E-2</v>
      </c>
      <c r="M14" s="19">
        <v>3.28265684239787E-2</v>
      </c>
      <c r="N14" s="19">
        <v>3.1521716368243899E-2</v>
      </c>
      <c r="O14" s="19">
        <v>2.7081962599573225E-2</v>
      </c>
      <c r="P14" s="19">
        <v>2.0270012279924352E-2</v>
      </c>
      <c r="Q14" s="19">
        <v>2.1629023920026382E-2</v>
      </c>
      <c r="R14" s="19">
        <v>2.5158592272093702E-2</v>
      </c>
      <c r="S14" s="19">
        <v>2.3776083690026005E-2</v>
      </c>
      <c r="T14" s="19">
        <v>1.5901805285263519E-2</v>
      </c>
      <c r="U14" s="19">
        <v>4.438366844751674E-3</v>
      </c>
      <c r="V14" s="19">
        <v>1.6185450822435735E-2</v>
      </c>
      <c r="W14" s="19">
        <v>1.5011778424891001E-2</v>
      </c>
      <c r="X14" s="19">
        <v>1.1264819047728705E-2</v>
      </c>
      <c r="Y14" s="19">
        <v>9.1319973194817286E-3</v>
      </c>
      <c r="Z14" s="19">
        <v>9.391163095048229E-3</v>
      </c>
      <c r="AA14" s="19">
        <v>1.1490224151315058E-2</v>
      </c>
      <c r="AB14" s="19">
        <v>7.3845760203773841E-3</v>
      </c>
      <c r="AC14" s="19">
        <v>1.0780209302238459E-2</v>
      </c>
      <c r="AD14" s="19">
        <v>9.426470867219934E-3</v>
      </c>
      <c r="AE14" s="19">
        <v>1.4374535765901753E-2</v>
      </c>
      <c r="AF14" s="19">
        <v>1.3629451436075607E-2</v>
      </c>
      <c r="AG14" s="19">
        <v>3.7482550347457746E-2</v>
      </c>
      <c r="AH14" s="19">
        <v>5.3217645294031335E-2</v>
      </c>
    </row>
    <row r="15" spans="1:34" hidden="1" x14ac:dyDescent="0.25"/>
    <row r="16" spans="1:34" hidden="1" x14ac:dyDescent="0.25">
      <c r="B16" s="27" t="s">
        <v>57</v>
      </c>
      <c r="C16" s="19">
        <v>100</v>
      </c>
    </row>
    <row r="17" spans="2:22" hidden="1" x14ac:dyDescent="0.25">
      <c r="F17" s="28" t="s">
        <v>56</v>
      </c>
      <c r="G17" s="27" t="s">
        <v>55</v>
      </c>
      <c r="L17" s="19">
        <v>-100</v>
      </c>
      <c r="M17" s="19">
        <v>-100</v>
      </c>
      <c r="N17" s="19">
        <v>-100</v>
      </c>
      <c r="O17" s="19">
        <v>-100</v>
      </c>
    </row>
    <row r="18" spans="2:22" hidden="1" x14ac:dyDescent="0.25">
      <c r="B18" s="19">
        <v>1</v>
      </c>
      <c r="C18" s="19">
        <f>C16/SUM(D18:D37)</f>
        <v>5.7384961452676082</v>
      </c>
      <c r="D18" s="19">
        <f>1/(1+1.5%)^(B18-1)</f>
        <v>1</v>
      </c>
      <c r="F18" s="19">
        <v>1.9867415834037332E-2</v>
      </c>
      <c r="G18" s="19">
        <v>1.4235941581790854E-2</v>
      </c>
      <c r="L18" s="19">
        <f>C18</f>
        <v>5.7384961452676082</v>
      </c>
      <c r="M18" s="19">
        <f>C18</f>
        <v>5.7384961452676082</v>
      </c>
      <c r="N18" s="19">
        <f>C18</f>
        <v>5.7384961452676082</v>
      </c>
      <c r="O18" s="19">
        <f>N18</f>
        <v>5.7384961452676082</v>
      </c>
      <c r="R18" s="29">
        <f t="shared" ref="R18:R37" si="1">(L18-M18)/L18</f>
        <v>0</v>
      </c>
      <c r="S18" s="30">
        <f>(O18-M18)/O18</f>
        <v>0</v>
      </c>
      <c r="V18" s="19">
        <v>2.7081962599573225E-2</v>
      </c>
    </row>
    <row r="19" spans="2:22" hidden="1" x14ac:dyDescent="0.25">
      <c r="B19" s="19">
        <v>2</v>
      </c>
      <c r="C19" s="19">
        <f>C18</f>
        <v>5.7384961452676082</v>
      </c>
      <c r="D19" s="19">
        <f t="shared" ref="D19:D37" si="2">1/(1+1.5%)^(B19-1)</f>
        <v>0.98522167487684742</v>
      </c>
      <c r="F19" s="19">
        <v>1.7045439474702127E-2</v>
      </c>
      <c r="G19" s="19">
        <v>8.1784897365059558E-3</v>
      </c>
      <c r="L19" s="19">
        <f>L18*(1+F18-0.015+G18)</f>
        <v>5.848120688160007</v>
      </c>
      <c r="M19" s="19">
        <f>M18*(1+F18)</f>
        <v>5.8525052344476594</v>
      </c>
      <c r="N19" s="19">
        <f t="shared" ref="N19:N37" si="3">N18*(1+V18-0.015+G18)</f>
        <v>5.889521336963889</v>
      </c>
      <c r="O19" s="19">
        <f>IF(AND(N19&gt;N18,N19&gt;O18),N19,O18)</f>
        <v>5.889521336963889</v>
      </c>
      <c r="R19" s="29">
        <f t="shared" si="1"/>
        <v>-7.4973594449397388E-4</v>
      </c>
      <c r="S19" s="30">
        <f t="shared" ref="S19:S37" si="4">(O19-M19)/O19</f>
        <v>6.2850782599103141E-3</v>
      </c>
      <c r="V19" s="19">
        <v>2.0270012279924352E-2</v>
      </c>
    </row>
    <row r="20" spans="2:22" hidden="1" x14ac:dyDescent="0.25">
      <c r="B20" s="19">
        <v>3</v>
      </c>
      <c r="C20" s="19">
        <f t="shared" ref="C20:C37" si="5">C19</f>
        <v>5.7384961452676082</v>
      </c>
      <c r="D20" s="19">
        <f t="shared" si="2"/>
        <v>0.9706617486471405</v>
      </c>
      <c r="F20" s="19">
        <v>1.9952258296118193E-2</v>
      </c>
      <c r="G20" s="19">
        <v>1.790639680817949E-2</v>
      </c>
      <c r="L20" s="19">
        <f t="shared" ref="L20:L37" si="6">L19*(1+F19-0.015+G19)</f>
        <v>5.9079114600943576</v>
      </c>
      <c r="M20" s="19">
        <f t="shared" ref="M20:M37" si="7">M19*(1+F19)</f>
        <v>5.9522637581968141</v>
      </c>
      <c r="N20" s="19">
        <f t="shared" si="3"/>
        <v>5.9687265765398587</v>
      </c>
      <c r="O20" s="19">
        <f t="shared" ref="O20:O37" si="8">IF(AND(N20&gt;N19,N20&gt;O19),N20,O19)</f>
        <v>5.9687265765398587</v>
      </c>
      <c r="R20" s="29">
        <f t="shared" si="1"/>
        <v>-7.507271969466529E-3</v>
      </c>
      <c r="S20" s="30">
        <f t="shared" si="4"/>
        <v>2.7581793422657213E-3</v>
      </c>
      <c r="V20" s="19">
        <v>2.1629023920026382E-2</v>
      </c>
    </row>
    <row r="21" spans="2:22" hidden="1" x14ac:dyDescent="0.25">
      <c r="B21" s="19">
        <v>4</v>
      </c>
      <c r="C21" s="19">
        <f t="shared" si="5"/>
        <v>5.7384961452676082</v>
      </c>
      <c r="D21" s="19">
        <f t="shared" si="2"/>
        <v>0.95631699374102519</v>
      </c>
      <c r="F21" s="19">
        <v>1.7214344299219735E-2</v>
      </c>
      <c r="G21" s="19">
        <v>1.4870729803678434E-2</v>
      </c>
      <c r="L21" s="19">
        <f t="shared" si="6"/>
        <v>6.0429583705473826</v>
      </c>
      <c r="M21" s="19">
        <f t="shared" si="7"/>
        <v>6.07102486214698</v>
      </c>
      <c r="N21" s="19">
        <f t="shared" si="3"/>
        <v>6.115171794306888</v>
      </c>
      <c r="O21" s="19">
        <f t="shared" si="8"/>
        <v>6.115171794306888</v>
      </c>
      <c r="R21" s="29">
        <f t="shared" si="1"/>
        <v>-4.6444952750940571E-3</v>
      </c>
      <c r="S21" s="30">
        <f t="shared" si="4"/>
        <v>7.2192464324563914E-3</v>
      </c>
      <c r="V21" s="19">
        <v>2.5158592272093702E-2</v>
      </c>
    </row>
    <row r="22" spans="2:22" hidden="1" x14ac:dyDescent="0.25">
      <c r="B22" s="19">
        <v>5</v>
      </c>
      <c r="C22" s="19">
        <f t="shared" si="5"/>
        <v>5.7384961452676082</v>
      </c>
      <c r="D22" s="19">
        <f t="shared" si="2"/>
        <v>0.94218423028672449</v>
      </c>
      <c r="F22" s="19">
        <v>3.2307661369740462E-2</v>
      </c>
      <c r="G22" s="19">
        <v>-9.6201284057929413E-3</v>
      </c>
      <c r="L22" s="19">
        <f t="shared" si="6"/>
        <v>6.1462027621089144</v>
      </c>
      <c r="M22" s="19">
        <f t="shared" si="7"/>
        <v>6.1755335743731008</v>
      </c>
      <c r="N22" s="19">
        <f t="shared" si="3"/>
        <v>6.2682303986952732</v>
      </c>
      <c r="O22" s="19">
        <f t="shared" si="8"/>
        <v>6.2682303986952732</v>
      </c>
      <c r="R22" s="29">
        <f t="shared" si="1"/>
        <v>-4.7721842899504843E-3</v>
      </c>
      <c r="S22" s="30">
        <f t="shared" si="4"/>
        <v>1.4788356270609832E-2</v>
      </c>
      <c r="V22" s="19">
        <v>2.3776083690026005E-2</v>
      </c>
    </row>
    <row r="23" spans="2:22" hidden="1" x14ac:dyDescent="0.25">
      <c r="B23" s="19">
        <v>6</v>
      </c>
      <c r="C23" s="19">
        <f t="shared" si="5"/>
        <v>5.7384961452676082</v>
      </c>
      <c r="D23" s="19">
        <f t="shared" si="2"/>
        <v>0.92826032540563996</v>
      </c>
      <c r="F23" s="19">
        <v>7.4516465871507535E-3</v>
      </c>
      <c r="G23" s="19">
        <v>-5.280937208293103E-2</v>
      </c>
      <c r="L23" s="19">
        <f t="shared" si="6"/>
        <v>6.1934518984457325</v>
      </c>
      <c r="M23" s="19">
        <f t="shared" si="7"/>
        <v>6.3750506218714094</v>
      </c>
      <c r="N23" s="19">
        <f t="shared" si="3"/>
        <v>6.2629397319500457</v>
      </c>
      <c r="O23" s="19">
        <f t="shared" si="8"/>
        <v>6.2682303986952732</v>
      </c>
      <c r="R23" s="29">
        <f t="shared" si="1"/>
        <v>-2.9321084009912089E-2</v>
      </c>
      <c r="S23" s="30">
        <f t="shared" si="4"/>
        <v>-1.7041527892524611E-2</v>
      </c>
      <c r="V23" s="19">
        <v>1.5901805285263519E-2</v>
      </c>
    </row>
    <row r="24" spans="2:22" hidden="1" x14ac:dyDescent="0.25">
      <c r="B24" s="19">
        <v>7</v>
      </c>
      <c r="C24" s="19">
        <f t="shared" si="5"/>
        <v>5.7384961452676082</v>
      </c>
      <c r="D24" s="19">
        <f t="shared" si="2"/>
        <v>0.91454219251787205</v>
      </c>
      <c r="F24" s="19">
        <v>1.5532528709664298E-2</v>
      </c>
      <c r="G24" s="19">
        <v>1.7132958391692203E-2</v>
      </c>
      <c r="L24" s="19">
        <f t="shared" si="6"/>
        <v>5.8196292288880258</v>
      </c>
      <c r="M24" s="19">
        <f t="shared" si="7"/>
        <v>6.4225552460807913</v>
      </c>
      <c r="N24" s="19">
        <f t="shared" si="3"/>
        <v>5.9378457694640838</v>
      </c>
      <c r="O24" s="19">
        <f t="shared" si="8"/>
        <v>6.2682303986952732</v>
      </c>
      <c r="R24" s="29">
        <f t="shared" si="1"/>
        <v>-0.10360213571680896</v>
      </c>
      <c r="S24" s="30">
        <f t="shared" si="4"/>
        <v>-2.4620161922835622E-2</v>
      </c>
      <c r="V24" s="19">
        <v>4.438366844751674E-3</v>
      </c>
    </row>
    <row r="25" spans="2:22" hidden="1" x14ac:dyDescent="0.25">
      <c r="B25" s="19">
        <v>8</v>
      </c>
      <c r="C25" s="19">
        <f t="shared" si="5"/>
        <v>5.7384961452676082</v>
      </c>
      <c r="D25" s="19">
        <f t="shared" si="2"/>
        <v>0.90102679065800217</v>
      </c>
      <c r="F25" s="19">
        <v>2.6999949598750028E-2</v>
      </c>
      <c r="G25" s="19">
        <v>7.0733334703443635E-3</v>
      </c>
      <c r="L25" s="19">
        <f t="shared" si="6"/>
        <v>5.9224358139656248</v>
      </c>
      <c r="M25" s="19">
        <f t="shared" si="7"/>
        <v>6.5223137698299469</v>
      </c>
      <c r="N25" s="19">
        <f t="shared" si="3"/>
        <v>5.9768652852190751</v>
      </c>
      <c r="O25" s="19">
        <f t="shared" si="8"/>
        <v>6.2682303986952732</v>
      </c>
      <c r="R25" s="29">
        <f t="shared" si="1"/>
        <v>-0.10128905989149889</v>
      </c>
      <c r="S25" s="30">
        <f t="shared" si="4"/>
        <v>-4.0535104004403057E-2</v>
      </c>
      <c r="V25" s="19">
        <v>1.6185450822435735E-2</v>
      </c>
    </row>
    <row r="26" spans="2:22" hidden="1" x14ac:dyDescent="0.25">
      <c r="B26" s="19">
        <v>9</v>
      </c>
      <c r="C26" s="19">
        <f t="shared" si="5"/>
        <v>5.7384961452676082</v>
      </c>
      <c r="D26" s="19">
        <f t="shared" si="2"/>
        <v>0.88771112380098749</v>
      </c>
      <c r="F26" s="19">
        <v>3.0184995444093185E-2</v>
      </c>
      <c r="G26" s="19">
        <v>-2.9809057682377217E-2</v>
      </c>
      <c r="L26" s="19">
        <f t="shared" si="6"/>
        <v>6.0353961087039343</v>
      </c>
      <c r="M26" s="19">
        <f t="shared" si="7"/>
        <v>6.6984159128825889</v>
      </c>
      <c r="N26" s="19">
        <f t="shared" si="3"/>
        <v>6.0262269263567054</v>
      </c>
      <c r="O26" s="19">
        <f t="shared" si="8"/>
        <v>6.2682303986952732</v>
      </c>
      <c r="R26" s="29">
        <f t="shared" si="1"/>
        <v>-0.10985522610893457</v>
      </c>
      <c r="S26" s="30">
        <f t="shared" si="4"/>
        <v>-6.8629499368252064E-2</v>
      </c>
      <c r="V26" s="19">
        <v>1.5011778424891001E-2</v>
      </c>
    </row>
    <row r="27" spans="2:22" hidden="1" x14ac:dyDescent="0.25">
      <c r="B27" s="19">
        <v>10</v>
      </c>
      <c r="C27" s="19">
        <f t="shared" si="5"/>
        <v>5.7384961452676082</v>
      </c>
      <c r="D27" s="19">
        <f t="shared" si="2"/>
        <v>0.87459224019801729</v>
      </c>
      <c r="F27" s="19">
        <v>1.1342134497294274E-2</v>
      </c>
      <c r="G27" s="19">
        <v>-1.8410654508824773E-2</v>
      </c>
      <c r="L27" s="19">
        <f t="shared" si="6"/>
        <v>5.9471341003775509</v>
      </c>
      <c r="M27" s="19">
        <f t="shared" si="7"/>
        <v>6.9006075666955908</v>
      </c>
      <c r="N27" s="19">
        <f t="shared" si="3"/>
        <v>5.846661759763073</v>
      </c>
      <c r="O27" s="19">
        <f t="shared" si="8"/>
        <v>6.2682303986952732</v>
      </c>
      <c r="R27" s="29">
        <f t="shared" si="1"/>
        <v>-0.16032486408159338</v>
      </c>
      <c r="S27" s="30">
        <f t="shared" si="4"/>
        <v>-0.10088607593810629</v>
      </c>
      <c r="V27" s="19">
        <v>1.1264819047728705E-2</v>
      </c>
    </row>
    <row r="28" spans="2:22" hidden="1" x14ac:dyDescent="0.25">
      <c r="B28" s="19">
        <v>11</v>
      </c>
      <c r="C28" s="19">
        <f t="shared" si="5"/>
        <v>5.7384961452676082</v>
      </c>
      <c r="D28" s="19">
        <f t="shared" si="2"/>
        <v>0.86166723172218462</v>
      </c>
      <c r="F28" s="19">
        <v>1.8692427656471305E-3</v>
      </c>
      <c r="G28" s="19">
        <v>-4.5475423638242963E-5</v>
      </c>
      <c r="L28" s="19">
        <f t="shared" si="6"/>
        <v>5.815889652472114</v>
      </c>
      <c r="M28" s="19">
        <f t="shared" si="7"/>
        <v>6.9788751858300992</v>
      </c>
      <c r="N28" s="19">
        <f t="shared" si="3"/>
        <v>5.7171825504346776</v>
      </c>
      <c r="O28" s="19">
        <f t="shared" si="8"/>
        <v>6.2682303986952732</v>
      </c>
      <c r="R28" s="29">
        <f t="shared" si="1"/>
        <v>-0.19996691870927163</v>
      </c>
      <c r="S28" s="30">
        <f t="shared" si="4"/>
        <v>-0.11337247387759489</v>
      </c>
      <c r="V28" s="19">
        <v>9.1319973194817286E-3</v>
      </c>
    </row>
    <row r="29" spans="2:22" hidden="1" x14ac:dyDescent="0.25">
      <c r="B29" s="19">
        <v>12</v>
      </c>
      <c r="C29" s="19">
        <f t="shared" si="5"/>
        <v>5.7384961452676082</v>
      </c>
      <c r="D29" s="19">
        <f t="shared" si="2"/>
        <v>0.8489332332238273</v>
      </c>
      <c r="F29" s="19">
        <v>-9.3287760810338376E-4</v>
      </c>
      <c r="G29" s="19">
        <v>7.7830435071656896E-3</v>
      </c>
      <c r="L29" s="19">
        <f t="shared" si="6"/>
        <v>5.7392581372979379</v>
      </c>
      <c r="M29" s="19">
        <f t="shared" si="7"/>
        <v>6.9919203977835656</v>
      </c>
      <c r="N29" s="19">
        <f t="shared" si="3"/>
        <v>5.6833741166052159</v>
      </c>
      <c r="O29" s="19">
        <f t="shared" si="8"/>
        <v>6.2682303986952732</v>
      </c>
      <c r="R29" s="29">
        <f t="shared" si="1"/>
        <v>-0.21826205243233499</v>
      </c>
      <c r="S29" s="30">
        <f t="shared" si="4"/>
        <v>-0.11545363731986109</v>
      </c>
      <c r="V29" s="19">
        <v>9.391163095048229E-3</v>
      </c>
    </row>
    <row r="30" spans="2:22" hidden="1" x14ac:dyDescent="0.25">
      <c r="B30" s="19">
        <v>13</v>
      </c>
      <c r="C30" s="19">
        <f t="shared" si="5"/>
        <v>5.7384961452676082</v>
      </c>
      <c r="D30" s="19">
        <f t="shared" si="2"/>
        <v>0.83638742189539661</v>
      </c>
      <c r="F30" s="19">
        <v>-1E-3</v>
      </c>
      <c r="G30" s="19">
        <v>1.293462731559086E-2</v>
      </c>
      <c r="L30" s="19">
        <f t="shared" si="6"/>
        <v>5.6924841356165032</v>
      </c>
      <c r="M30" s="19">
        <f t="shared" si="7"/>
        <v>6.9853977918068324</v>
      </c>
      <c r="N30" s="19">
        <f t="shared" si="3"/>
        <v>5.6957309461323904</v>
      </c>
      <c r="O30" s="19">
        <f t="shared" si="8"/>
        <v>6.2682303986952732</v>
      </c>
      <c r="R30" s="29">
        <f t="shared" si="1"/>
        <v>-0.22712643994927972</v>
      </c>
      <c r="S30" s="30">
        <f t="shared" si="4"/>
        <v>-0.11441305559872798</v>
      </c>
      <c r="V30" s="19">
        <v>1.1490224151315058E-2</v>
      </c>
    </row>
    <row r="31" spans="2:22" hidden="1" x14ac:dyDescent="0.25">
      <c r="B31" s="19">
        <v>14</v>
      </c>
      <c r="C31" s="19">
        <f t="shared" si="5"/>
        <v>5.7384961452676082</v>
      </c>
      <c r="D31" s="19">
        <f t="shared" si="2"/>
        <v>0.82402701664571099</v>
      </c>
      <c r="F31" s="19">
        <v>1.2E-2</v>
      </c>
      <c r="G31" s="19">
        <v>1.6678590410685767E-2</v>
      </c>
      <c r="L31" s="19">
        <f t="shared" si="6"/>
        <v>5.6750345502407518</v>
      </c>
      <c r="M31" s="19">
        <f t="shared" si="7"/>
        <v>6.9784123940150256</v>
      </c>
      <c r="N31" s="19">
        <f t="shared" si="3"/>
        <v>5.7494123642951482</v>
      </c>
      <c r="O31" s="19">
        <f t="shared" si="8"/>
        <v>6.2682303986952732</v>
      </c>
      <c r="R31" s="29">
        <f t="shared" si="1"/>
        <v>-0.22966870637271813</v>
      </c>
      <c r="S31" s="30">
        <f t="shared" si="4"/>
        <v>-0.11329864254312925</v>
      </c>
      <c r="V31" s="19">
        <v>7.3845760203773841E-3</v>
      </c>
    </row>
    <row r="32" spans="2:22" hidden="1" x14ac:dyDescent="0.25">
      <c r="B32" s="19">
        <v>15</v>
      </c>
      <c r="C32" s="19">
        <f t="shared" si="5"/>
        <v>5.7384961452676082</v>
      </c>
      <c r="D32" s="19">
        <f t="shared" si="2"/>
        <v>0.81184927748345925</v>
      </c>
      <c r="F32" s="19">
        <v>1.1000000000000001E-2</v>
      </c>
      <c r="G32" s="19">
        <v>9.2581094101274498E-3</v>
      </c>
      <c r="L32" s="19">
        <f t="shared" si="6"/>
        <v>5.7526610234199849</v>
      </c>
      <c r="M32" s="19">
        <f t="shared" si="7"/>
        <v>7.0621533427432057</v>
      </c>
      <c r="N32" s="19">
        <f t="shared" si="3"/>
        <v>5.8015202454335677</v>
      </c>
      <c r="O32" s="19">
        <f t="shared" si="8"/>
        <v>6.2682303986952732</v>
      </c>
      <c r="R32" s="29">
        <f t="shared" si="1"/>
        <v>-0.22763244939899507</v>
      </c>
      <c r="S32" s="30">
        <f t="shared" si="4"/>
        <v>-0.12665822625364678</v>
      </c>
      <c r="V32" s="19">
        <v>1.0780209302238459E-2</v>
      </c>
    </row>
    <row r="33" spans="2:22" hidden="1" x14ac:dyDescent="0.25">
      <c r="B33" s="19">
        <v>16</v>
      </c>
      <c r="C33" s="19">
        <f t="shared" si="5"/>
        <v>5.7384961452676082</v>
      </c>
      <c r="D33" s="19">
        <f t="shared" si="2"/>
        <v>0.79985150490981216</v>
      </c>
      <c r="F33" s="19">
        <v>5.0000000000000001E-3</v>
      </c>
      <c r="G33" s="19">
        <v>4.831983165971632E-3</v>
      </c>
      <c r="L33" s="19">
        <f t="shared" si="6"/>
        <v>5.7829091444805023</v>
      </c>
      <c r="M33" s="19">
        <f t="shared" si="7"/>
        <v>7.1398370295133802</v>
      </c>
      <c r="N33" s="19">
        <f t="shared" si="3"/>
        <v>5.8307501534463055</v>
      </c>
      <c r="O33" s="19">
        <f t="shared" si="8"/>
        <v>6.2682303986952732</v>
      </c>
      <c r="R33" s="29">
        <f t="shared" si="1"/>
        <v>-0.23464451042396156</v>
      </c>
      <c r="S33" s="30">
        <f t="shared" si="4"/>
        <v>-0.13905146674243676</v>
      </c>
      <c r="V33" s="19">
        <v>9.426470867219934E-3</v>
      </c>
    </row>
    <row r="34" spans="2:22" hidden="1" x14ac:dyDescent="0.25">
      <c r="B34" s="19">
        <v>17</v>
      </c>
      <c r="C34" s="19">
        <f t="shared" si="5"/>
        <v>5.7384961452676082</v>
      </c>
      <c r="D34" s="19">
        <f t="shared" si="2"/>
        <v>0.78803103932001206</v>
      </c>
      <c r="F34" s="19">
        <v>-2E-3</v>
      </c>
      <c r="G34" s="19">
        <v>-8.97419212060699E-2</v>
      </c>
      <c r="L34" s="19">
        <f t="shared" si="6"/>
        <v>5.75302297267217</v>
      </c>
      <c r="M34" s="19">
        <f t="shared" si="7"/>
        <v>7.175536214660946</v>
      </c>
      <c r="N34" s="19">
        <f t="shared" si="3"/>
        <v>5.8264263841865507</v>
      </c>
      <c r="O34" s="19">
        <f t="shared" si="8"/>
        <v>6.2682303986952732</v>
      </c>
      <c r="R34" s="29">
        <f t="shared" si="1"/>
        <v>-0.24726361232102739</v>
      </c>
      <c r="S34" s="30">
        <f t="shared" si="4"/>
        <v>-0.1447467240761488</v>
      </c>
      <c r="V34" s="19">
        <v>1.4374535765901753E-2</v>
      </c>
    </row>
    <row r="35" spans="2:22" hidden="1" x14ac:dyDescent="0.25">
      <c r="B35" s="19">
        <v>18</v>
      </c>
      <c r="C35" s="19">
        <f t="shared" si="5"/>
        <v>5.7384961452676082</v>
      </c>
      <c r="D35" s="19">
        <f t="shared" si="2"/>
        <v>0.77638526041380518</v>
      </c>
      <c r="F35" s="19">
        <v>1.9E-2</v>
      </c>
      <c r="G35" s="19">
        <v>8.3102399077017108E-2</v>
      </c>
      <c r="L35" s="19">
        <f t="shared" si="6"/>
        <v>5.1389342478264872</v>
      </c>
      <c r="M35" s="19">
        <f t="shared" si="7"/>
        <v>7.1611851422316244</v>
      </c>
      <c r="N35" s="19">
        <f t="shared" si="3"/>
        <v>5.2999074653879994</v>
      </c>
      <c r="O35" s="19">
        <f t="shared" si="8"/>
        <v>6.2682303986952732</v>
      </c>
      <c r="R35" s="29">
        <f t="shared" si="1"/>
        <v>-0.39351561955875353</v>
      </c>
      <c r="S35" s="30">
        <f t="shared" si="4"/>
        <v>-0.14245723062799653</v>
      </c>
      <c r="V35" s="19">
        <v>1.3629451436075607E-2</v>
      </c>
    </row>
    <row r="36" spans="2:22" hidden="1" x14ac:dyDescent="0.25">
      <c r="B36" s="19">
        <v>19</v>
      </c>
      <c r="C36" s="19">
        <f t="shared" si="5"/>
        <v>5.7384961452676082</v>
      </c>
      <c r="D36" s="19">
        <f t="shared" si="2"/>
        <v>0.76491158661458636</v>
      </c>
      <c r="F36" s="19">
        <v>7.9000000000000001E-2</v>
      </c>
      <c r="G36" s="19">
        <v>3.9858974425165783E-2</v>
      </c>
      <c r="L36" s="19">
        <f t="shared" si="6"/>
        <v>5.5865477495112197</v>
      </c>
      <c r="M36" s="19">
        <f t="shared" si="7"/>
        <v>7.2972476599340244</v>
      </c>
      <c r="N36" s="19">
        <f t="shared" si="3"/>
        <v>5.7330787100823146</v>
      </c>
      <c r="O36" s="19">
        <f t="shared" si="8"/>
        <v>6.2682303986952732</v>
      </c>
      <c r="R36" s="29">
        <f t="shared" si="1"/>
        <v>-0.30621771926544045</v>
      </c>
      <c r="S36" s="30">
        <f t="shared" si="4"/>
        <v>-0.16416391800992833</v>
      </c>
      <c r="V36" s="19">
        <v>3.7482550347457746E-2</v>
      </c>
    </row>
    <row r="37" spans="2:22" hidden="1" x14ac:dyDescent="0.25">
      <c r="B37" s="19">
        <v>20</v>
      </c>
      <c r="C37" s="19">
        <f t="shared" si="5"/>
        <v>5.7384961452676082</v>
      </c>
      <c r="D37" s="19">
        <f t="shared" si="2"/>
        <v>0.7536074744971295</v>
      </c>
      <c r="F37" s="19">
        <v>5.2999999999999999E-2</v>
      </c>
      <c r="G37" s="19">
        <v>9.2069221376028972E-3</v>
      </c>
      <c r="L37" s="19">
        <f t="shared" si="6"/>
        <v>6.1667608693526734</v>
      </c>
      <c r="M37" s="19">
        <f t="shared" si="7"/>
        <v>7.8737302250688117</v>
      </c>
      <c r="N37" s="19">
        <f t="shared" si="3"/>
        <v>6.090487578510313</v>
      </c>
      <c r="O37" s="19">
        <f t="shared" si="8"/>
        <v>6.2682303986952732</v>
      </c>
      <c r="R37" s="29">
        <f t="shared" si="1"/>
        <v>-0.27680161301524886</v>
      </c>
      <c r="S37" s="30">
        <f t="shared" si="4"/>
        <v>-0.25613286753271258</v>
      </c>
      <c r="V37" s="19">
        <v>5.3217645294031335E-2</v>
      </c>
    </row>
    <row r="38" spans="2:22" hidden="1" x14ac:dyDescent="0.25"/>
    <row r="39" spans="2:22" hidden="1" x14ac:dyDescent="0.25">
      <c r="L39" s="31">
        <f t="shared" ref="L39:N39" si="9">IRR(L17:L37)</f>
        <v>1.5334761126116314E-2</v>
      </c>
      <c r="M39" s="31">
        <f t="shared" si="9"/>
        <v>2.8551045701316946E-2</v>
      </c>
      <c r="N39" s="31">
        <f t="shared" si="9"/>
        <v>1.5994616602407863E-2</v>
      </c>
      <c r="O39" s="31">
        <f>IRR(O17:O37)</f>
        <v>2.121403648964737E-2</v>
      </c>
    </row>
    <row r="40" spans="2:22" hidden="1" x14ac:dyDescent="0.25"/>
    <row r="41" spans="2:22" hidden="1" x14ac:dyDescent="0.25"/>
    <row r="42" spans="2:22" hidden="1" x14ac:dyDescent="0.25"/>
    <row r="43" spans="2:22" hidden="1" x14ac:dyDescent="0.25"/>
    <row r="44" spans="2:22" hidden="1" x14ac:dyDescent="0.25"/>
    <row r="45" spans="2:22" hidden="1" x14ac:dyDescent="0.25"/>
    <row r="46" spans="2:22" hidden="1" x14ac:dyDescent="0.25"/>
    <row r="47" spans="2:22" hidden="1" x14ac:dyDescent="0.25"/>
    <row r="48" spans="2:2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21" hidden="1" x14ac:dyDescent="0.25"/>
    <row r="66" spans="1:21" hidden="1" x14ac:dyDescent="0.25"/>
    <row r="67" spans="1:21" hidden="1" x14ac:dyDescent="0.25"/>
    <row r="68" spans="1:21" hidden="1" x14ac:dyDescent="0.25"/>
    <row r="69" spans="1:21" hidden="1" x14ac:dyDescent="0.25"/>
    <row r="70" spans="1:21" hidden="1" x14ac:dyDescent="0.25"/>
    <row r="71" spans="1:21" hidden="1" x14ac:dyDescent="0.25"/>
    <row r="75" spans="1:21" x14ac:dyDescent="0.25">
      <c r="A75" s="10"/>
      <c r="B75" s="10" t="s">
        <v>79</v>
      </c>
      <c r="C75" s="63" t="s">
        <v>64</v>
      </c>
      <c r="D75" s="63"/>
      <c r="E75" s="63"/>
      <c r="F75" s="63"/>
      <c r="G75" s="18">
        <v>2004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1" s="10" customFormat="1" x14ac:dyDescent="0.25">
      <c r="C76" s="63" t="s">
        <v>59</v>
      </c>
      <c r="D76" s="63"/>
      <c r="E76" s="63"/>
      <c r="F76" s="63"/>
      <c r="G76" s="18">
        <v>1</v>
      </c>
      <c r="U76" s="19"/>
    </row>
    <row r="77" spans="1:21" s="10" customFormat="1" x14ac:dyDescent="0.25">
      <c r="C77" s="56" t="s">
        <v>65</v>
      </c>
      <c r="D77" s="57"/>
      <c r="E77" s="57"/>
      <c r="F77" s="58"/>
      <c r="G77" s="18">
        <v>20</v>
      </c>
      <c r="U77" s="19"/>
    </row>
    <row r="78" spans="1:21" s="10" customFormat="1" ht="9.75" customHeight="1" x14ac:dyDescent="0.25">
      <c r="U78" s="19"/>
    </row>
    <row r="79" spans="1:21" s="10" customFormat="1" ht="63.75" customHeight="1" x14ac:dyDescent="0.25">
      <c r="B79" s="41" t="s">
        <v>62</v>
      </c>
      <c r="C79" s="41" t="s">
        <v>63</v>
      </c>
      <c r="D79" s="44" t="s">
        <v>41</v>
      </c>
      <c r="E79" s="41" t="s">
        <v>60</v>
      </c>
      <c r="F79" s="41" t="s">
        <v>61</v>
      </c>
      <c r="G79" s="35" t="s">
        <v>80</v>
      </c>
      <c r="H79" s="36" t="s">
        <v>66</v>
      </c>
      <c r="J79" s="41" t="s">
        <v>62</v>
      </c>
      <c r="K79" s="41" t="s">
        <v>63</v>
      </c>
      <c r="L79" s="21"/>
      <c r="M79" s="32" t="s">
        <v>68</v>
      </c>
      <c r="N79" s="33" t="s">
        <v>67</v>
      </c>
      <c r="O79" s="33" t="s">
        <v>75</v>
      </c>
      <c r="P79" s="33" t="s">
        <v>76</v>
      </c>
      <c r="R79" s="34" t="s">
        <v>69</v>
      </c>
      <c r="S79" s="34" t="s">
        <v>70</v>
      </c>
      <c r="T79" s="34" t="s">
        <v>71</v>
      </c>
      <c r="U79" s="19"/>
    </row>
    <row r="80" spans="1:21" s="10" customFormat="1" x14ac:dyDescent="0.25">
      <c r="B80" s="37">
        <v>1</v>
      </c>
      <c r="C80" s="11" t="s">
        <v>16</v>
      </c>
      <c r="D80" s="20">
        <v>1.9867415834037332E-2</v>
      </c>
      <c r="E80" s="20">
        <v>1.4235941581790854E-2</v>
      </c>
      <c r="F80" s="20">
        <v>2.7081962599573225E-2</v>
      </c>
      <c r="G80" s="20">
        <f>1/(1+E80)^(B80-1)</f>
        <v>1</v>
      </c>
      <c r="H80" s="22">
        <f>G76/SUM(G80:G99)</f>
        <v>5.0146480750521673E-2</v>
      </c>
      <c r="J80" s="59" t="s">
        <v>73</v>
      </c>
      <c r="K80" s="60"/>
      <c r="M80" s="39">
        <v>-1</v>
      </c>
      <c r="N80" s="39">
        <v>-1</v>
      </c>
      <c r="O80" s="39">
        <v>-1</v>
      </c>
      <c r="P80" s="39">
        <v>-1</v>
      </c>
      <c r="U80" s="19"/>
    </row>
    <row r="81" spans="2:21" s="10" customFormat="1" x14ac:dyDescent="0.25">
      <c r="B81" s="37">
        <v>2</v>
      </c>
      <c r="C81" s="11" t="s">
        <v>17</v>
      </c>
      <c r="D81" s="20">
        <v>1.7045439474702127E-2</v>
      </c>
      <c r="E81" s="20">
        <v>8.1784897365059558E-3</v>
      </c>
      <c r="F81" s="20">
        <v>2.0270012279924352E-2</v>
      </c>
      <c r="G81" s="20">
        <f>1/(F110)</f>
        <v>0.98596387586147993</v>
      </c>
      <c r="H81" s="20">
        <f>H80</f>
        <v>5.0146480750521673E-2</v>
      </c>
      <c r="J81" s="37">
        <v>1</v>
      </c>
      <c r="K81" s="11" t="s">
        <v>16</v>
      </c>
      <c r="M81" s="38">
        <f>H80</f>
        <v>5.0146480750521673E-2</v>
      </c>
      <c r="N81" s="38">
        <f>M81</f>
        <v>5.0146480750521673E-2</v>
      </c>
      <c r="O81" s="38">
        <f>N81</f>
        <v>5.0146480750521673E-2</v>
      </c>
      <c r="P81" s="38">
        <f>O81</f>
        <v>5.0146480750521673E-2</v>
      </c>
      <c r="R81" s="20">
        <f t="shared" ref="R81:R100" si="10">N81-M81</f>
        <v>0</v>
      </c>
      <c r="S81" s="20">
        <f t="shared" ref="S81:S100" si="11">O81-M81</f>
        <v>0</v>
      </c>
      <c r="T81" s="20">
        <f t="shared" ref="T81:T100" si="12">P81-M81</f>
        <v>0</v>
      </c>
      <c r="U81" s="19"/>
    </row>
    <row r="82" spans="2:21" s="10" customFormat="1" x14ac:dyDescent="0.25">
      <c r="B82" s="37">
        <v>3</v>
      </c>
      <c r="C82" s="11" t="s">
        <v>18</v>
      </c>
      <c r="D82" s="20">
        <v>1.9952258296118193E-2</v>
      </c>
      <c r="E82" s="20">
        <v>1.790639680817949E-2</v>
      </c>
      <c r="F82" s="20">
        <v>2.1629023920026382E-2</v>
      </c>
      <c r="G82" s="20">
        <f>1/(F111)</f>
        <v>0.9779655942859562</v>
      </c>
      <c r="H82" s="20">
        <f t="shared" ref="H82:H99" si="13">H81</f>
        <v>5.0146480750521673E-2</v>
      </c>
      <c r="J82" s="37">
        <v>2</v>
      </c>
      <c r="K82" s="11" t="s">
        <v>17</v>
      </c>
      <c r="M82" s="38">
        <f t="shared" ref="M82:M100" si="14">M81*(1+D80*97.9%)</f>
        <v>5.1121839835506472E-2</v>
      </c>
      <c r="N82" s="38">
        <f t="shared" ref="N82:N100" si="15">N81*(1+F80*97.9%)</f>
        <v>5.1476026499267621E-2</v>
      </c>
      <c r="O82" s="38">
        <f t="shared" ref="O82:O100" si="16">O81*(1+D80-1.5%+E80)</f>
        <v>5.1104446895444834E-2</v>
      </c>
      <c r="P82" s="38">
        <f t="shared" ref="P82:P100" si="17">P81*(1+F80-1.5%+E80)</f>
        <v>5.1466231025946524E-2</v>
      </c>
      <c r="R82" s="20">
        <f t="shared" si="10"/>
        <v>3.541866637611496E-4</v>
      </c>
      <c r="S82" s="20">
        <f t="shared" si="11"/>
        <v>-1.7392940061637663E-5</v>
      </c>
      <c r="T82" s="20">
        <f t="shared" si="12"/>
        <v>3.4439119044005206E-4</v>
      </c>
      <c r="U82" s="19"/>
    </row>
    <row r="83" spans="2:21" s="10" customFormat="1" x14ac:dyDescent="0.25">
      <c r="B83" s="37">
        <v>4</v>
      </c>
      <c r="C83" s="11" t="s">
        <v>19</v>
      </c>
      <c r="D83" s="20">
        <v>1.7214344299219735E-2</v>
      </c>
      <c r="E83" s="20">
        <v>1.4870729803678434E-2</v>
      </c>
      <c r="F83" s="20">
        <v>2.5158592272093702E-2</v>
      </c>
      <c r="G83" s="20">
        <f t="shared" ref="G83:G99" si="18">1/(F112)</f>
        <v>0.96076181204139743</v>
      </c>
      <c r="H83" s="20">
        <f t="shared" si="13"/>
        <v>5.0146480750521673E-2</v>
      </c>
      <c r="J83" s="37">
        <v>3</v>
      </c>
      <c r="K83" s="11" t="s">
        <v>18</v>
      </c>
      <c r="M83" s="38">
        <f t="shared" si="14"/>
        <v>5.1974934783496234E-2</v>
      </c>
      <c r="N83" s="38">
        <f t="shared" si="15"/>
        <v>5.2497534375054992E-2</v>
      </c>
      <c r="O83" s="38">
        <f t="shared" si="16"/>
        <v>5.1626935142881816E-2</v>
      </c>
      <c r="P83" s="38">
        <f t="shared" si="17"/>
        <v>5.2158374737677045E-2</v>
      </c>
      <c r="R83" s="20">
        <f t="shared" si="10"/>
        <v>5.225995915587589E-4</v>
      </c>
      <c r="S83" s="20">
        <f t="shared" si="11"/>
        <v>-3.4799964061441729E-4</v>
      </c>
      <c r="T83" s="20">
        <f t="shared" si="12"/>
        <v>1.8343995418081127E-4</v>
      </c>
      <c r="U83" s="19"/>
    </row>
    <row r="84" spans="2:21" s="10" customFormat="1" x14ac:dyDescent="0.25">
      <c r="B84" s="37">
        <v>5</v>
      </c>
      <c r="C84" s="11" t="s">
        <v>20</v>
      </c>
      <c r="D84" s="20">
        <v>3.2307661369740462E-2</v>
      </c>
      <c r="E84" s="20">
        <v>-9.6201284057929413E-3</v>
      </c>
      <c r="F84" s="20">
        <v>2.3776083690026005E-2</v>
      </c>
      <c r="G84" s="20">
        <f t="shared" si="18"/>
        <v>0.94668393109263471</v>
      </c>
      <c r="H84" s="20">
        <f t="shared" si="13"/>
        <v>5.0146480750521673E-2</v>
      </c>
      <c r="J84" s="37">
        <v>4</v>
      </c>
      <c r="K84" s="11" t="s">
        <v>19</v>
      </c>
      <c r="M84" s="38">
        <f t="shared" si="14"/>
        <v>5.2990174743422234E-2</v>
      </c>
      <c r="N84" s="38">
        <f t="shared" si="15"/>
        <v>5.360915992283391E-2</v>
      </c>
      <c r="O84" s="38">
        <f t="shared" si="16"/>
        <v>5.2807057447404902E-2</v>
      </c>
      <c r="P84" s="38">
        <f t="shared" si="17"/>
        <v>5.3438102406365373E-2</v>
      </c>
      <c r="R84" s="20">
        <f t="shared" si="10"/>
        <v>6.1898517941167547E-4</v>
      </c>
      <c r="S84" s="20">
        <f t="shared" si="11"/>
        <v>-1.8311729601733218E-4</v>
      </c>
      <c r="T84" s="20">
        <f t="shared" si="12"/>
        <v>4.4792766294313863E-4</v>
      </c>
      <c r="U84" s="19"/>
    </row>
    <row r="85" spans="2:21" s="10" customFormat="1" x14ac:dyDescent="0.25">
      <c r="B85" s="37">
        <v>6</v>
      </c>
      <c r="C85" s="11" t="s">
        <v>21</v>
      </c>
      <c r="D85" s="20">
        <v>7.4516465871507535E-3</v>
      </c>
      <c r="E85" s="20">
        <v>-5.280937208293103E-2</v>
      </c>
      <c r="F85" s="20">
        <v>1.5901805285263519E-2</v>
      </c>
      <c r="G85" s="20">
        <f t="shared" si="18"/>
        <v>0.95587961573649993</v>
      </c>
      <c r="H85" s="20">
        <f t="shared" si="13"/>
        <v>5.0146480750521673E-2</v>
      </c>
      <c r="J85" s="37">
        <v>5</v>
      </c>
      <c r="K85" s="11" t="s">
        <v>20</v>
      </c>
      <c r="M85" s="38">
        <f t="shared" si="14"/>
        <v>5.3883209842568627E-2</v>
      </c>
      <c r="N85" s="38">
        <f t="shared" si="15"/>
        <v>5.4929567568454442E-2</v>
      </c>
      <c r="O85" s="38">
        <f t="shared" si="16"/>
        <v>5.3709269937049824E-2</v>
      </c>
      <c r="P85" s="38">
        <f t="shared" si="17"/>
        <v>5.4775621882612389E-2</v>
      </c>
      <c r="R85" s="20">
        <f t="shared" si="10"/>
        <v>1.0463577258858145E-3</v>
      </c>
      <c r="S85" s="20">
        <f t="shared" si="11"/>
        <v>-1.7393990551880373E-4</v>
      </c>
      <c r="T85" s="20">
        <f t="shared" si="12"/>
        <v>8.9241204004376212E-4</v>
      </c>
      <c r="U85" s="19"/>
    </row>
    <row r="86" spans="2:21" s="10" customFormat="1" x14ac:dyDescent="0.25">
      <c r="B86" s="37">
        <v>7</v>
      </c>
      <c r="C86" s="11" t="s">
        <v>22</v>
      </c>
      <c r="D86" s="20">
        <v>1.5532528709664298E-2</v>
      </c>
      <c r="E86" s="20">
        <v>1.7132958391692203E-2</v>
      </c>
      <c r="F86" s="20">
        <v>4.438366844751674E-3</v>
      </c>
      <c r="G86" s="20">
        <f t="shared" si="18"/>
        <v>1.0091734309476208</v>
      </c>
      <c r="H86" s="20">
        <f t="shared" si="13"/>
        <v>5.0146480750521673E-2</v>
      </c>
      <c r="J86" s="37">
        <v>6</v>
      </c>
      <c r="K86" s="11" t="s">
        <v>21</v>
      </c>
      <c r="M86" s="38">
        <f t="shared" si="14"/>
        <v>5.5587492689237725E-2</v>
      </c>
      <c r="N86" s="38">
        <f t="shared" si="15"/>
        <v>5.6208151354112106E-2</v>
      </c>
      <c r="O86" s="38">
        <f t="shared" si="16"/>
        <v>5.4122161720160454E-2</v>
      </c>
      <c r="P86" s="38">
        <f t="shared" si="17"/>
        <v>5.4729388808409531E-2</v>
      </c>
      <c r="R86" s="20">
        <f t="shared" si="10"/>
        <v>6.2065866487438087E-4</v>
      </c>
      <c r="S86" s="20">
        <f t="shared" si="11"/>
        <v>-1.4653309690772706E-3</v>
      </c>
      <c r="T86" s="20">
        <f t="shared" si="12"/>
        <v>-8.5810388082819405E-4</v>
      </c>
      <c r="U86" s="19"/>
    </row>
    <row r="87" spans="2:21" s="10" customFormat="1" x14ac:dyDescent="0.25">
      <c r="B87" s="37">
        <v>8</v>
      </c>
      <c r="C87" s="11" t="s">
        <v>23</v>
      </c>
      <c r="D87" s="20">
        <v>2.6999949598750028E-2</v>
      </c>
      <c r="E87" s="20">
        <v>7.0733334703443635E-3</v>
      </c>
      <c r="F87" s="20">
        <v>1.6185450822435735E-2</v>
      </c>
      <c r="G87" s="20">
        <f t="shared" si="18"/>
        <v>0.99217454573819241</v>
      </c>
      <c r="H87" s="20">
        <f t="shared" si="13"/>
        <v>5.0146480750521673E-2</v>
      </c>
      <c r="J87" s="37">
        <v>7</v>
      </c>
      <c r="K87" s="11" t="s">
        <v>22</v>
      </c>
      <c r="M87" s="38">
        <f t="shared" si="14"/>
        <v>5.5993012454069846E-2</v>
      </c>
      <c r="N87" s="38">
        <f t="shared" si="15"/>
        <v>5.7083192399745984E-2</v>
      </c>
      <c r="O87" s="38">
        <f t="shared" si="16"/>
        <v>5.0855471139816782E-2</v>
      </c>
      <c r="P87" s="38">
        <f t="shared" si="17"/>
        <v>5.1888519403041504E-2</v>
      </c>
      <c r="R87" s="20">
        <f t="shared" si="10"/>
        <v>1.0901799456761382E-3</v>
      </c>
      <c r="S87" s="20">
        <f t="shared" si="11"/>
        <v>-5.1375413142530635E-3</v>
      </c>
      <c r="T87" s="20">
        <f t="shared" si="12"/>
        <v>-4.104493051028342E-3</v>
      </c>
      <c r="U87" s="19"/>
    </row>
    <row r="88" spans="2:21" s="10" customFormat="1" x14ac:dyDescent="0.25">
      <c r="B88" s="37">
        <v>9</v>
      </c>
      <c r="C88" s="11" t="s">
        <v>24</v>
      </c>
      <c r="D88" s="20">
        <v>3.0184995444093185E-2</v>
      </c>
      <c r="E88" s="20">
        <v>-2.9809057682377217E-2</v>
      </c>
      <c r="F88" s="20">
        <v>1.5011778424891001E-2</v>
      </c>
      <c r="G88" s="20">
        <f t="shared" si="18"/>
        <v>0.98520585618049172</v>
      </c>
      <c r="H88" s="20">
        <f t="shared" si="13"/>
        <v>5.0146480750521673E-2</v>
      </c>
      <c r="J88" s="37">
        <v>8</v>
      </c>
      <c r="K88" s="11" t="s">
        <v>23</v>
      </c>
      <c r="M88" s="38">
        <f t="shared" si="14"/>
        <v>5.6844461553010123E-2</v>
      </c>
      <c r="N88" s="38">
        <f t="shared" si="15"/>
        <v>5.7331228069166268E-2</v>
      </c>
      <c r="O88" s="38">
        <f t="shared" si="16"/>
        <v>5.175385780927063E-2</v>
      </c>
      <c r="P88" s="38">
        <f t="shared" si="17"/>
        <v>5.2229495740076418E-2</v>
      </c>
      <c r="R88" s="20">
        <f t="shared" si="10"/>
        <v>4.8676651615614519E-4</v>
      </c>
      <c r="S88" s="20">
        <f t="shared" si="11"/>
        <v>-5.0906037437394927E-3</v>
      </c>
      <c r="T88" s="20">
        <f t="shared" si="12"/>
        <v>-4.6149658129337051E-3</v>
      </c>
      <c r="U88" s="19"/>
    </row>
    <row r="89" spans="2:21" s="10" customFormat="1" x14ac:dyDescent="0.25">
      <c r="B89" s="37">
        <v>10</v>
      </c>
      <c r="C89" s="11" t="s">
        <v>25</v>
      </c>
      <c r="D89" s="20">
        <v>1.1342134497294274E-2</v>
      </c>
      <c r="E89" s="20">
        <v>-1.8410654508824773E-2</v>
      </c>
      <c r="F89" s="20">
        <v>1.1264819047728705E-2</v>
      </c>
      <c r="G89" s="20">
        <f t="shared" si="18"/>
        <v>1.0154762461778923</v>
      </c>
      <c r="H89" s="20">
        <f t="shared" si="13"/>
        <v>5.0146480750521673E-2</v>
      </c>
      <c r="J89" s="37">
        <v>9</v>
      </c>
      <c r="K89" s="11" t="s">
        <v>24</v>
      </c>
      <c r="M89" s="38">
        <f t="shared" si="14"/>
        <v>5.8347028400374597E-2</v>
      </c>
      <c r="N89" s="38">
        <f t="shared" si="15"/>
        <v>5.8239673274447033E-2</v>
      </c>
      <c r="O89" s="38">
        <f t="shared" si="16"/>
        <v>5.2740973789184513E-2</v>
      </c>
      <c r="P89" s="38">
        <f t="shared" si="17"/>
        <v>5.2660847879114389E-2</v>
      </c>
      <c r="R89" s="20">
        <f t="shared" si="10"/>
        <v>-1.0735512592756347E-4</v>
      </c>
      <c r="S89" s="20">
        <f t="shared" si="11"/>
        <v>-5.6060546111900839E-3</v>
      </c>
      <c r="T89" s="20">
        <f t="shared" si="12"/>
        <v>-5.6861805212602076E-3</v>
      </c>
      <c r="U89" s="19"/>
    </row>
    <row r="90" spans="2:21" s="10" customFormat="1" x14ac:dyDescent="0.25">
      <c r="B90" s="37">
        <v>11</v>
      </c>
      <c r="C90" s="11" t="s">
        <v>26</v>
      </c>
      <c r="D90" s="20">
        <v>1.8692427656471305E-3</v>
      </c>
      <c r="E90" s="20">
        <v>-4.5475423638242963E-5</v>
      </c>
      <c r="F90" s="20">
        <v>9.1319973194817286E-3</v>
      </c>
      <c r="G90" s="20">
        <f t="shared" si="18"/>
        <v>1.0345224821788999</v>
      </c>
      <c r="H90" s="20">
        <f t="shared" si="13"/>
        <v>5.0146480750521673E-2</v>
      </c>
      <c r="J90" s="37">
        <v>10</v>
      </c>
      <c r="K90" s="11" t="s">
        <v>25</v>
      </c>
      <c r="M90" s="38">
        <f t="shared" si="14"/>
        <v>6.0071247886301006E-2</v>
      </c>
      <c r="N90" s="38">
        <f t="shared" si="15"/>
        <v>5.9095594442695666E-2</v>
      </c>
      <c r="O90" s="38">
        <f t="shared" si="16"/>
        <v>5.1969686505983777E-2</v>
      </c>
      <c r="P90" s="38">
        <f t="shared" si="17"/>
        <v>5.1091697888924432E-2</v>
      </c>
      <c r="R90" s="20">
        <f t="shared" si="10"/>
        <v>-9.756534436053399E-4</v>
      </c>
      <c r="S90" s="20">
        <f t="shared" si="11"/>
        <v>-8.1015613803172293E-3</v>
      </c>
      <c r="T90" s="20">
        <f t="shared" si="12"/>
        <v>-8.9795499973765736E-3</v>
      </c>
      <c r="U90" s="19"/>
    </row>
    <row r="91" spans="2:21" s="10" customFormat="1" x14ac:dyDescent="0.25">
      <c r="B91" s="37">
        <v>12</v>
      </c>
      <c r="C91" s="11" t="s">
        <v>27</v>
      </c>
      <c r="D91" s="20">
        <v>-9.3287760810338376E-4</v>
      </c>
      <c r="E91" s="20">
        <v>7.7830435071656896E-3</v>
      </c>
      <c r="F91" s="20">
        <v>9.391163095048229E-3</v>
      </c>
      <c r="G91" s="20">
        <f t="shared" si="18"/>
        <v>1.0345695296665447</v>
      </c>
      <c r="H91" s="20">
        <f t="shared" si="13"/>
        <v>5.0146480750521673E-2</v>
      </c>
      <c r="J91" s="37">
        <v>11</v>
      </c>
      <c r="K91" s="11" t="s">
        <v>26</v>
      </c>
      <c r="M91" s="38">
        <f t="shared" si="14"/>
        <v>6.0738275999615857E-2</v>
      </c>
      <c r="N91" s="38">
        <f t="shared" si="15"/>
        <v>5.9747315895874377E-2</v>
      </c>
      <c r="O91" s="38">
        <f t="shared" si="16"/>
        <v>5.0822792439333513E-2</v>
      </c>
      <c r="P91" s="38">
        <f t="shared" si="17"/>
        <v>4.9960229554048281E-2</v>
      </c>
      <c r="R91" s="20">
        <f t="shared" si="10"/>
        <v>-9.9096010374147975E-4</v>
      </c>
      <c r="S91" s="20">
        <f t="shared" si="11"/>
        <v>-9.9154835602823441E-3</v>
      </c>
      <c r="T91" s="20">
        <f t="shared" si="12"/>
        <v>-1.0778046445567575E-2</v>
      </c>
      <c r="U91" s="19"/>
    </row>
    <row r="92" spans="2:21" s="10" customFormat="1" x14ac:dyDescent="0.25">
      <c r="B92" s="37">
        <v>13</v>
      </c>
      <c r="C92" s="11" t="s">
        <v>28</v>
      </c>
      <c r="D92" s="20">
        <v>-1E-3</v>
      </c>
      <c r="E92" s="20">
        <v>1.293462731559086E-2</v>
      </c>
      <c r="F92" s="20">
        <v>1.1490224151315058E-2</v>
      </c>
      <c r="G92" s="20">
        <f t="shared" si="18"/>
        <v>1.0265796158527929</v>
      </c>
      <c r="H92" s="20">
        <f t="shared" si="13"/>
        <v>5.0146480750521673E-2</v>
      </c>
      <c r="J92" s="37">
        <v>12</v>
      </c>
      <c r="K92" s="11" t="s">
        <v>27</v>
      </c>
      <c r="M92" s="38">
        <f t="shared" si="14"/>
        <v>6.0849426356382803E-2</v>
      </c>
      <c r="N92" s="38">
        <f t="shared" si="15"/>
        <v>6.0281470365580979E-2</v>
      </c>
      <c r="O92" s="38">
        <f t="shared" si="16"/>
        <v>5.0153139501824061E-2</v>
      </c>
      <c r="P92" s="38">
        <f t="shared" si="17"/>
        <v>4.9664790830501779E-2</v>
      </c>
      <c r="R92" s="20">
        <f t="shared" si="10"/>
        <v>-5.6795599080182446E-4</v>
      </c>
      <c r="S92" s="20">
        <f t="shared" si="11"/>
        <v>-1.0696286854558743E-2</v>
      </c>
      <c r="T92" s="20">
        <f t="shared" si="12"/>
        <v>-1.1184635525881025E-2</v>
      </c>
      <c r="U92" s="19"/>
    </row>
    <row r="93" spans="2:21" s="10" customFormat="1" x14ac:dyDescent="0.25">
      <c r="B93" s="37">
        <v>14</v>
      </c>
      <c r="C93" s="11" t="s">
        <v>29</v>
      </c>
      <c r="D93" s="20">
        <v>1.2E-2</v>
      </c>
      <c r="E93" s="20">
        <v>1.6678590410685767E-2</v>
      </c>
      <c r="F93" s="20">
        <v>7.3845760203773841E-3</v>
      </c>
      <c r="G93" s="20">
        <f t="shared" si="18"/>
        <v>1.0134707494138719</v>
      </c>
      <c r="H93" s="20">
        <f t="shared" si="13"/>
        <v>5.0146480750521673E-2</v>
      </c>
      <c r="J93" s="37">
        <v>13</v>
      </c>
      <c r="K93" s="11" t="s">
        <v>28</v>
      </c>
      <c r="M93" s="38">
        <f t="shared" si="14"/>
        <v>6.079385335548259E-2</v>
      </c>
      <c r="N93" s="38">
        <f t="shared" si="15"/>
        <v>6.0835695109877408E-2</v>
      </c>
      <c r="O93" s="38">
        <f t="shared" si="16"/>
        <v>4.9744399735243014E-2</v>
      </c>
      <c r="P93" s="38">
        <f t="shared" si="17"/>
        <v>4.9772772346623029E-2</v>
      </c>
      <c r="R93" s="20">
        <f t="shared" si="10"/>
        <v>4.1841754394818242E-5</v>
      </c>
      <c r="S93" s="20">
        <f t="shared" si="11"/>
        <v>-1.1049453620239576E-2</v>
      </c>
      <c r="T93" s="20">
        <f t="shared" si="12"/>
        <v>-1.1021081008859561E-2</v>
      </c>
      <c r="U93" s="19"/>
    </row>
    <row r="94" spans="2:21" s="10" customFormat="1" x14ac:dyDescent="0.25">
      <c r="B94" s="37">
        <v>15</v>
      </c>
      <c r="C94" s="11" t="s">
        <v>30</v>
      </c>
      <c r="D94" s="20">
        <v>1.1000000000000001E-2</v>
      </c>
      <c r="E94" s="20">
        <v>9.2581094101274498E-3</v>
      </c>
      <c r="F94" s="20">
        <v>1.0780209302238459E-2</v>
      </c>
      <c r="G94" s="20">
        <f t="shared" si="18"/>
        <v>0.99684478356575001</v>
      </c>
      <c r="H94" s="20">
        <f t="shared" si="13"/>
        <v>5.0146480750521673E-2</v>
      </c>
      <c r="J94" s="37">
        <v>14</v>
      </c>
      <c r="K94" s="11" t="s">
        <v>29</v>
      </c>
      <c r="M94" s="38">
        <f t="shared" si="14"/>
        <v>6.0734336173047576E-2</v>
      </c>
      <c r="N94" s="38">
        <f t="shared" si="15"/>
        <v>6.1520031551853468E-2</v>
      </c>
      <c r="O94" s="38">
        <f t="shared" si="16"/>
        <v>4.9591914611092268E-2</v>
      </c>
      <c r="P94" s="38">
        <f t="shared" si="17"/>
        <v>5.0241873333086079E-2</v>
      </c>
      <c r="R94" s="20">
        <f t="shared" si="10"/>
        <v>7.8569537880589235E-4</v>
      </c>
      <c r="S94" s="20">
        <f t="shared" si="11"/>
        <v>-1.1142421561955308E-2</v>
      </c>
      <c r="T94" s="20">
        <f t="shared" si="12"/>
        <v>-1.0492462839961497E-2</v>
      </c>
      <c r="U94" s="19"/>
    </row>
    <row r="95" spans="2:21" s="10" customFormat="1" x14ac:dyDescent="0.25">
      <c r="B95" s="37">
        <v>16</v>
      </c>
      <c r="C95" s="11" t="s">
        <v>31</v>
      </c>
      <c r="D95" s="20">
        <v>5.0000000000000001E-3</v>
      </c>
      <c r="E95" s="20">
        <v>4.831983165971632E-3</v>
      </c>
      <c r="F95" s="20">
        <v>9.426470867219934E-3</v>
      </c>
      <c r="G95" s="20">
        <f t="shared" si="18"/>
        <v>0.98770054386619455</v>
      </c>
      <c r="H95" s="20">
        <f t="shared" si="13"/>
        <v>5.0146480750521673E-2</v>
      </c>
      <c r="J95" s="37">
        <v>15</v>
      </c>
      <c r="K95" s="11" t="s">
        <v>30</v>
      </c>
      <c r="M95" s="38">
        <f t="shared" si="14"/>
        <v>6.1447843154408543E-2</v>
      </c>
      <c r="N95" s="38">
        <f t="shared" si="15"/>
        <v>6.1964790615278965E-2</v>
      </c>
      <c r="O95" s="38">
        <f t="shared" si="16"/>
        <v>5.0270262098739103E-2</v>
      </c>
      <c r="P95" s="38">
        <f t="shared" si="17"/>
        <v>5.0697223792912235E-2</v>
      </c>
      <c r="R95" s="20">
        <f t="shared" si="10"/>
        <v>5.1694746087042193E-4</v>
      </c>
      <c r="S95" s="20">
        <f t="shared" si="11"/>
        <v>-1.117758105566944E-2</v>
      </c>
      <c r="T95" s="20">
        <f t="shared" si="12"/>
        <v>-1.0750619361496308E-2</v>
      </c>
      <c r="U95" s="19"/>
    </row>
    <row r="96" spans="2:21" s="10" customFormat="1" x14ac:dyDescent="0.25">
      <c r="B96" s="37">
        <v>17</v>
      </c>
      <c r="C96" s="11" t="s">
        <v>32</v>
      </c>
      <c r="D96" s="20">
        <v>-2E-3</v>
      </c>
      <c r="E96" s="20">
        <v>-8.97419212060699E-2</v>
      </c>
      <c r="F96" s="20">
        <v>1.4374535765901753E-2</v>
      </c>
      <c r="G96" s="20">
        <f t="shared" si="18"/>
        <v>0.98295094146406414</v>
      </c>
      <c r="H96" s="20">
        <f t="shared" si="13"/>
        <v>5.0146480750521673E-2</v>
      </c>
      <c r="J96" s="37">
        <v>16</v>
      </c>
      <c r="K96" s="11" t="s">
        <v>31</v>
      </c>
      <c r="M96" s="38">
        <f t="shared" si="14"/>
        <v>6.2109574977338371E-2</v>
      </c>
      <c r="N96" s="38">
        <f t="shared" si="15"/>
        <v>6.261875616582481E-2</v>
      </c>
      <c r="O96" s="38">
        <f t="shared" si="16"/>
        <v>5.0534588636930056E-2</v>
      </c>
      <c r="P96" s="38">
        <f t="shared" si="17"/>
        <v>5.0952652564213066E-2</v>
      </c>
      <c r="R96" s="20">
        <f t="shared" si="10"/>
        <v>5.0918118848643917E-4</v>
      </c>
      <c r="S96" s="20">
        <f t="shared" si="11"/>
        <v>-1.1574986340408315E-2</v>
      </c>
      <c r="T96" s="20">
        <f t="shared" si="12"/>
        <v>-1.1156922413125304E-2</v>
      </c>
      <c r="U96" s="19"/>
    </row>
    <row r="97" spans="1:21" s="10" customFormat="1" x14ac:dyDescent="0.25">
      <c r="B97" s="37">
        <v>18</v>
      </c>
      <c r="C97" s="11" t="s">
        <v>33</v>
      </c>
      <c r="D97" s="20">
        <v>1.9E-2</v>
      </c>
      <c r="E97" s="20">
        <v>8.3102399077017108E-2</v>
      </c>
      <c r="F97" s="20">
        <v>1.3629451436075607E-2</v>
      </c>
      <c r="G97" s="20">
        <f t="shared" si="18"/>
        <v>1.0798596182375557</v>
      </c>
      <c r="H97" s="20">
        <f t="shared" si="13"/>
        <v>5.0146480750521673E-2</v>
      </c>
      <c r="J97" s="37">
        <v>17</v>
      </c>
      <c r="K97" s="11" t="s">
        <v>32</v>
      </c>
      <c r="M97" s="38">
        <f t="shared" si="14"/>
        <v>6.2413601346852449E-2</v>
      </c>
      <c r="N97" s="38">
        <f t="shared" si="15"/>
        <v>6.3196634295067999E-2</v>
      </c>
      <c r="O97" s="38">
        <f t="shared" si="16"/>
        <v>5.02734250321537E-2</v>
      </c>
      <c r="P97" s="38">
        <f t="shared" si="17"/>
        <v>5.0914868830205892E-2</v>
      </c>
      <c r="R97" s="20">
        <f t="shared" si="10"/>
        <v>7.8303294821555069E-4</v>
      </c>
      <c r="S97" s="20">
        <f t="shared" si="11"/>
        <v>-1.2140176314698749E-2</v>
      </c>
      <c r="T97" s="20">
        <f t="shared" si="12"/>
        <v>-1.1498732516646556E-2</v>
      </c>
      <c r="U97" s="19"/>
    </row>
    <row r="98" spans="1:21" s="10" customFormat="1" x14ac:dyDescent="0.25">
      <c r="B98" s="37">
        <v>19</v>
      </c>
      <c r="C98" s="11" t="s">
        <v>34</v>
      </c>
      <c r="D98" s="20">
        <v>7.9000000000000001E-2</v>
      </c>
      <c r="E98" s="20">
        <v>3.9858974425165783E-2</v>
      </c>
      <c r="F98" s="20">
        <v>3.7482550347457746E-2</v>
      </c>
      <c r="G98" s="20">
        <f t="shared" si="18"/>
        <v>0.99700602561472962</v>
      </c>
      <c r="H98" s="20">
        <f t="shared" si="13"/>
        <v>5.0146480750521673E-2</v>
      </c>
      <c r="J98" s="37">
        <v>18</v>
      </c>
      <c r="K98" s="11" t="s">
        <v>33</v>
      </c>
      <c r="M98" s="38">
        <f t="shared" si="14"/>
        <v>6.2291395515415314E-2</v>
      </c>
      <c r="N98" s="38">
        <f t="shared" si="15"/>
        <v>6.4085979707147925E-2</v>
      </c>
      <c r="O98" s="38">
        <f t="shared" si="16"/>
        <v>4.4907143058612285E-2</v>
      </c>
      <c r="P98" s="38">
        <f t="shared" si="17"/>
        <v>4.6313825253991067E-2</v>
      </c>
      <c r="R98" s="20">
        <f t="shared" si="10"/>
        <v>1.7945841917326108E-3</v>
      </c>
      <c r="S98" s="20">
        <f t="shared" si="11"/>
        <v>-1.7384252456803029E-2</v>
      </c>
      <c r="T98" s="20">
        <f t="shared" si="12"/>
        <v>-1.5977570261424247E-2</v>
      </c>
      <c r="U98" s="19"/>
    </row>
    <row r="99" spans="1:21" s="10" customFormat="1" x14ac:dyDescent="0.25">
      <c r="B99" s="37">
        <v>20</v>
      </c>
      <c r="C99" s="11" t="s">
        <v>35</v>
      </c>
      <c r="D99" s="20">
        <v>5.2999999999999999E-2</v>
      </c>
      <c r="E99" s="20">
        <v>9.2069221376028972E-3</v>
      </c>
      <c r="F99" s="20">
        <v>5.3217645294031335E-2</v>
      </c>
      <c r="G99" s="20">
        <f t="shared" si="18"/>
        <v>0.9587896533430168</v>
      </c>
      <c r="H99" s="20">
        <f t="shared" si="13"/>
        <v>5.0146480750521673E-2</v>
      </c>
      <c r="J99" s="37">
        <v>19</v>
      </c>
      <c r="K99" s="11" t="s">
        <v>34</v>
      </c>
      <c r="M99" s="38">
        <f t="shared" si="14"/>
        <v>6.3450077763397561E-2</v>
      </c>
      <c r="N99" s="38">
        <f t="shared" si="15"/>
        <v>6.4941093863588636E-2</v>
      </c>
      <c r="O99" s="38">
        <f t="shared" si="16"/>
        <v>4.8818662954712225E-2</v>
      </c>
      <c r="P99" s="38">
        <f t="shared" si="17"/>
        <v>5.009913989633976E-2</v>
      </c>
      <c r="R99" s="20">
        <f t="shared" si="10"/>
        <v>1.4910161001910754E-3</v>
      </c>
      <c r="S99" s="20">
        <f t="shared" si="11"/>
        <v>-1.4631414808685336E-2</v>
      </c>
      <c r="T99" s="20">
        <f t="shared" si="12"/>
        <v>-1.3350937867057801E-2</v>
      </c>
      <c r="U99" s="19"/>
    </row>
    <row r="100" spans="1:21" s="10" customFormat="1" x14ac:dyDescent="0.25">
      <c r="F100" s="45" t="s">
        <v>78</v>
      </c>
      <c r="G100" s="46">
        <f>SUM(G80:G99)</f>
        <v>19.941578851265589</v>
      </c>
      <c r="J100" s="37">
        <v>20</v>
      </c>
      <c r="K100" s="11" t="s">
        <v>35</v>
      </c>
      <c r="M100" s="38">
        <f t="shared" si="14"/>
        <v>6.8357370227696501E-2</v>
      </c>
      <c r="N100" s="38">
        <f t="shared" si="15"/>
        <v>6.7324134369721997E-2</v>
      </c>
      <c r="O100" s="38">
        <f t="shared" si="16"/>
        <v>5.3888919221996477E-2</v>
      </c>
      <c r="P100" s="38">
        <f t="shared" si="17"/>
        <v>5.3222396667274567E-2</v>
      </c>
      <c r="R100" s="20">
        <f t="shared" si="10"/>
        <v>-1.0332358579745043E-3</v>
      </c>
      <c r="S100" s="20">
        <f t="shared" si="11"/>
        <v>-1.4468451005700024E-2</v>
      </c>
      <c r="T100" s="20">
        <f t="shared" si="12"/>
        <v>-1.5134973560421934E-2</v>
      </c>
      <c r="U100" s="19"/>
    </row>
    <row r="101" spans="1:2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42" t="s">
        <v>72</v>
      </c>
      <c r="L101" s="10"/>
      <c r="M101" s="43">
        <f>IRR(M80:M100)</f>
        <v>1.479053504016159E-2</v>
      </c>
      <c r="N101" s="43">
        <f t="shared" ref="N101:P101" si="19">IRR(N80:N100)</f>
        <v>1.5368306698497314E-2</v>
      </c>
      <c r="O101" s="43">
        <f t="shared" si="19"/>
        <v>1.8962183772255337E-3</v>
      </c>
      <c r="P101" s="43">
        <f t="shared" si="19"/>
        <v>2.5201997165142931E-3</v>
      </c>
      <c r="Q101" s="10"/>
      <c r="R101" s="10"/>
      <c r="S101" s="10"/>
      <c r="T101" s="10"/>
    </row>
    <row r="102" spans="1:2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 t="s">
        <v>74</v>
      </c>
      <c r="L104" s="10"/>
      <c r="M104" s="10">
        <f>1*(1+M101)^20</f>
        <v>1.3413068978353151</v>
      </c>
      <c r="N104" s="10">
        <f t="shared" ref="N104:O104" si="20">1*(1+N101)^20</f>
        <v>1.3566632716849416</v>
      </c>
      <c r="O104" s="10">
        <f t="shared" si="20"/>
        <v>1.038615375615429</v>
      </c>
      <c r="P104" s="10">
        <f>1*(1+P101)^20</f>
        <v>1.0516292063886592</v>
      </c>
      <c r="Q104" s="10"/>
      <c r="R104" s="10"/>
      <c r="S104" s="10"/>
      <c r="T104" s="10"/>
    </row>
    <row r="105" spans="1:2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40">
        <f>(N104-M104)/M104</f>
        <v>1.1448814491604859E-2</v>
      </c>
      <c r="O105" s="40">
        <f>(O104-M104)/M104</f>
        <v>-0.22566910131334486</v>
      </c>
      <c r="P105" s="40">
        <f>(P104-M104)/M104</f>
        <v>-0.21596674997657572</v>
      </c>
      <c r="Q105" s="10"/>
      <c r="R105" s="10"/>
      <c r="S105" s="10"/>
      <c r="T105" s="10"/>
    </row>
    <row r="106" spans="1:2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1" x14ac:dyDescent="0.25">
      <c r="A108" s="10"/>
      <c r="B108" s="10"/>
      <c r="C108" s="10"/>
      <c r="D108" s="10"/>
      <c r="E108" s="10"/>
      <c r="F108" s="10"/>
      <c r="G108" s="10"/>
      <c r="H108" s="40">
        <f>(H99-TIR!H99)/TIR!H99</f>
        <v>-0.12613898343599644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1" x14ac:dyDescent="0.25">
      <c r="A110" s="10"/>
      <c r="B110" s="10"/>
      <c r="C110" s="10"/>
      <c r="D110" s="37">
        <v>1</v>
      </c>
      <c r="E110" s="10">
        <f>1+E80</f>
        <v>1.0142359415817908</v>
      </c>
      <c r="F110" s="10">
        <f>E110</f>
        <v>1.0142359415817908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1" x14ac:dyDescent="0.25">
      <c r="D111" s="37">
        <v>2</v>
      </c>
      <c r="E111" s="10">
        <f t="shared" ref="E111:E129" si="21">1+E81</f>
        <v>1.008178489736506</v>
      </c>
      <c r="F111" s="19">
        <f>PRODUCT($E$110:E111)</f>
        <v>1.022530859820413</v>
      </c>
    </row>
    <row r="112" spans="1:21" x14ac:dyDescent="0.25">
      <c r="D112" s="37">
        <v>3</v>
      </c>
      <c r="E112" s="10">
        <f t="shared" si="21"/>
        <v>1.0179063968081794</v>
      </c>
      <c r="F112" s="19">
        <f>PRODUCT($E$110:E112)</f>
        <v>1.0408407031449662</v>
      </c>
    </row>
    <row r="113" spans="4:6" x14ac:dyDescent="0.25">
      <c r="D113" s="37">
        <v>4</v>
      </c>
      <c r="E113" s="10">
        <f t="shared" si="21"/>
        <v>1.0148707298036785</v>
      </c>
      <c r="F113" s="19">
        <f>PRODUCT($E$110:E113)</f>
        <v>1.0563187640101057</v>
      </c>
    </row>
    <row r="114" spans="4:6" x14ac:dyDescent="0.25">
      <c r="D114" s="37">
        <v>5</v>
      </c>
      <c r="E114" s="10">
        <f t="shared" si="21"/>
        <v>0.99037987159420704</v>
      </c>
      <c r="F114" s="19">
        <f>PRODUCT($E$110:E114)</f>
        <v>1.0461568418628799</v>
      </c>
    </row>
    <row r="115" spans="4:6" x14ac:dyDescent="0.25">
      <c r="D115" s="37">
        <v>6</v>
      </c>
      <c r="E115" s="10">
        <f t="shared" si="21"/>
        <v>0.94719062791706898</v>
      </c>
      <c r="F115" s="19">
        <f>PRODUCT($E$110:E115)</f>
        <v>0.99090995594383913</v>
      </c>
    </row>
    <row r="116" spans="4:6" x14ac:dyDescent="0.25">
      <c r="D116" s="37">
        <v>7</v>
      </c>
      <c r="E116" s="10">
        <f t="shared" si="21"/>
        <v>1.0171329583916922</v>
      </c>
      <c r="F116" s="19">
        <f>PRODUCT($E$110:E116)</f>
        <v>1.0078871749889384</v>
      </c>
    </row>
    <row r="117" spans="4:6" x14ac:dyDescent="0.25">
      <c r="D117" s="37">
        <v>8</v>
      </c>
      <c r="E117" s="10">
        <f t="shared" si="21"/>
        <v>1.0070733334703443</v>
      </c>
      <c r="F117" s="19">
        <f>PRODUCT($E$110:E117)</f>
        <v>1.0150162970781185</v>
      </c>
    </row>
    <row r="118" spans="4:6" x14ac:dyDescent="0.25">
      <c r="D118" s="37">
        <v>9</v>
      </c>
      <c r="E118" s="10">
        <f t="shared" si="21"/>
        <v>0.97019094231762282</v>
      </c>
      <c r="F118" s="19">
        <f>PRODUCT($E$110:E118)</f>
        <v>0.9847596177299639</v>
      </c>
    </row>
    <row r="119" spans="4:6" x14ac:dyDescent="0.25">
      <c r="D119" s="37">
        <v>10</v>
      </c>
      <c r="E119" s="10">
        <f t="shared" si="21"/>
        <v>0.98158934549117527</v>
      </c>
      <c r="F119" s="19">
        <f>PRODUCT($E$110:E119)</f>
        <v>0.96662954863369521</v>
      </c>
    </row>
    <row r="120" spans="4:6" x14ac:dyDescent="0.25">
      <c r="D120" s="37">
        <v>11</v>
      </c>
      <c r="E120" s="10">
        <f t="shared" si="21"/>
        <v>0.9999545245763618</v>
      </c>
      <c r="F120" s="19">
        <f>PRODUCT($E$110:E120)</f>
        <v>0.9665855907454699</v>
      </c>
    </row>
    <row r="121" spans="4:6" x14ac:dyDescent="0.25">
      <c r="D121" s="37">
        <v>12</v>
      </c>
      <c r="E121" s="10">
        <f t="shared" si="21"/>
        <v>1.0077830435071657</v>
      </c>
      <c r="F121" s="19">
        <f>PRODUCT($E$110:E121)</f>
        <v>0.9741085684516414</v>
      </c>
    </row>
    <row r="122" spans="4:6" x14ac:dyDescent="0.25">
      <c r="D122" s="37">
        <v>13</v>
      </c>
      <c r="E122" s="10">
        <f t="shared" si="21"/>
        <v>1.0129346273155908</v>
      </c>
      <c r="F122" s="19">
        <f>PRODUCT($E$110:E122)</f>
        <v>0.98670829974948704</v>
      </c>
    </row>
    <row r="123" spans="4:6" x14ac:dyDescent="0.25">
      <c r="D123" s="37">
        <v>14</v>
      </c>
      <c r="E123" s="10">
        <f t="shared" si="21"/>
        <v>1.0166785904106859</v>
      </c>
      <c r="F123" s="19">
        <f>PRODUCT($E$110:E123)</f>
        <v>1.0031652033358329</v>
      </c>
    </row>
    <row r="124" spans="4:6" x14ac:dyDescent="0.25">
      <c r="D124" s="37">
        <v>15</v>
      </c>
      <c r="E124" s="10">
        <f t="shared" si="21"/>
        <v>1.0092581094101274</v>
      </c>
      <c r="F124" s="19">
        <f>PRODUCT($E$110:E124)</f>
        <v>1.0124526165447487</v>
      </c>
    </row>
    <row r="125" spans="4:6" x14ac:dyDescent="0.25">
      <c r="D125" s="37">
        <v>16</v>
      </c>
      <c r="E125" s="10">
        <f t="shared" si="21"/>
        <v>1.0048319831659716</v>
      </c>
      <c r="F125" s="19">
        <f>PRODUCT($E$110:E125)</f>
        <v>1.0173447705442369</v>
      </c>
    </row>
    <row r="126" spans="4:6" x14ac:dyDescent="0.25">
      <c r="D126" s="37">
        <v>17</v>
      </c>
      <c r="E126" s="10">
        <f t="shared" si="21"/>
        <v>0.91025807879393006</v>
      </c>
      <c r="F126" s="19">
        <f>PRODUCT($E$110:E126)</f>
        <v>0.9260462963066487</v>
      </c>
    </row>
    <row r="127" spans="4:6" x14ac:dyDescent="0.25">
      <c r="D127" s="37">
        <v>18</v>
      </c>
      <c r="E127" s="10">
        <f t="shared" si="21"/>
        <v>1.083102399077017</v>
      </c>
      <c r="F127" s="19">
        <f>PRODUCT($E$110:E127)</f>
        <v>1.0030029651861174</v>
      </c>
    </row>
    <row r="128" spans="4:6" x14ac:dyDescent="0.25">
      <c r="D128" s="37">
        <v>19</v>
      </c>
      <c r="E128" s="10">
        <f t="shared" si="21"/>
        <v>1.0398589744251658</v>
      </c>
      <c r="F128" s="19">
        <f>PRODUCT($E$110:E128)</f>
        <v>1.0429816347238363</v>
      </c>
    </row>
    <row r="129" spans="4:6" x14ac:dyDescent="0.25">
      <c r="D129" s="37">
        <v>20</v>
      </c>
      <c r="E129" s="10">
        <f t="shared" si="21"/>
        <v>1.009206922137603</v>
      </c>
      <c r="F129" s="19">
        <f>PRODUCT($E$110:E129)</f>
        <v>1.0525842854256886</v>
      </c>
    </row>
  </sheetData>
  <mergeCells count="7">
    <mergeCell ref="J80:K80"/>
    <mergeCell ref="A5:B5"/>
    <mergeCell ref="C6:AH6"/>
    <mergeCell ref="A7:A8"/>
    <mergeCell ref="C75:F75"/>
    <mergeCell ref="C76:F76"/>
    <mergeCell ref="C77:F77"/>
  </mergeCells>
  <pageMargins left="0.7" right="0.7" top="0.75" bottom="0.75" header="0.3" footer="0.3"/>
  <pageSetup paperSize="9" orientation="portrait" r:id="rId1"/>
  <ignoredErrors>
    <ignoredError sqref="C80:C99 K81:K10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5D75-9BBC-445A-9682-E7EB393D69C3}">
  <sheetPr>
    <tabColor theme="3" tint="0.499984740745262"/>
  </sheetPr>
  <dimension ref="A1:AI110"/>
  <sheetViews>
    <sheetView topLeftCell="N75" zoomScale="110" zoomScaleNormal="110" workbookViewId="0">
      <selection activeCell="W81" sqref="W81:AA100"/>
    </sheetView>
  </sheetViews>
  <sheetFormatPr defaultRowHeight="15" x14ac:dyDescent="0.25"/>
  <cols>
    <col min="1" max="1" width="22.85546875" style="19" customWidth="1"/>
    <col min="2" max="2" width="4.42578125" style="19" customWidth="1"/>
    <col min="3" max="3" width="8.42578125" style="19" customWidth="1"/>
    <col min="4" max="6" width="9.28515625" style="19" bestFit="1" customWidth="1"/>
    <col min="7" max="8" width="15.85546875" style="19" customWidth="1"/>
    <col min="9" max="9" width="1.85546875" style="19" customWidth="1"/>
    <col min="10" max="10" width="3.85546875" style="19" customWidth="1"/>
    <col min="11" max="11" width="8.140625" style="19" customWidth="1"/>
    <col min="12" max="12" width="1.7109375" style="19" customWidth="1"/>
    <col min="13" max="17" width="16.42578125" style="19" customWidth="1"/>
    <col min="18" max="18" width="1.28515625" style="19" customWidth="1"/>
    <col min="19" max="22" width="16.28515625" style="19" customWidth="1"/>
    <col min="23" max="25" width="9.28515625" style="19" bestFit="1" customWidth="1"/>
    <col min="26" max="26" width="13.28515625" style="19" bestFit="1" customWidth="1"/>
    <col min="27" max="31" width="9.28515625" style="19" bestFit="1" customWidth="1"/>
    <col min="32" max="16384" width="9.140625" style="19"/>
  </cols>
  <sheetData>
    <row r="1" spans="1:35" hidden="1" x14ac:dyDescent="0.25"/>
    <row r="2" spans="1:35" hidden="1" x14ac:dyDescent="0.25"/>
    <row r="3" spans="1:35" hidden="1" x14ac:dyDescent="0.25"/>
    <row r="4" spans="1:35" hidden="1" x14ac:dyDescent="0.25"/>
    <row r="5" spans="1:35" ht="60" hidden="1" x14ac:dyDescent="0.25">
      <c r="A5" s="61" t="s">
        <v>6</v>
      </c>
      <c r="B5" s="61" t="s">
        <v>5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/>
      <c r="J5" s="24"/>
      <c r="K5" s="24"/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/>
      <c r="R5" s="24" t="s">
        <v>18</v>
      </c>
      <c r="S5" s="24" t="s">
        <v>19</v>
      </c>
      <c r="T5" s="24" t="s">
        <v>20</v>
      </c>
      <c r="U5" s="24" t="s">
        <v>21</v>
      </c>
      <c r="V5" s="24" t="s">
        <v>22</v>
      </c>
      <c r="W5" s="24" t="s">
        <v>23</v>
      </c>
      <c r="X5" s="24" t="s">
        <v>24</v>
      </c>
      <c r="Y5" s="24" t="s">
        <v>25</v>
      </c>
      <c r="Z5" s="24" t="s">
        <v>26</v>
      </c>
      <c r="AA5" s="24" t="s">
        <v>27</v>
      </c>
      <c r="AB5" s="24" t="s">
        <v>28</v>
      </c>
      <c r="AC5" s="24" t="s">
        <v>29</v>
      </c>
      <c r="AD5" s="24" t="s">
        <v>30</v>
      </c>
      <c r="AE5" s="24" t="s">
        <v>31</v>
      </c>
      <c r="AF5" s="24" t="s">
        <v>32</v>
      </c>
      <c r="AG5" s="24" t="s">
        <v>33</v>
      </c>
      <c r="AH5" s="24" t="s">
        <v>34</v>
      </c>
      <c r="AI5" s="24" t="s">
        <v>35</v>
      </c>
    </row>
    <row r="6" spans="1:35" hidden="1" x14ac:dyDescent="0.25">
      <c r="A6" s="23" t="s">
        <v>36</v>
      </c>
      <c r="B6" s="23" t="s">
        <v>37</v>
      </c>
      <c r="C6" s="62" t="s">
        <v>5</v>
      </c>
      <c r="D6" s="62" t="s">
        <v>5</v>
      </c>
      <c r="E6" s="62" t="s">
        <v>5</v>
      </c>
      <c r="F6" s="62" t="s">
        <v>5</v>
      </c>
      <c r="G6" s="62" t="s">
        <v>5</v>
      </c>
      <c r="H6" s="62" t="s">
        <v>5</v>
      </c>
      <c r="I6" s="62"/>
      <c r="J6" s="62"/>
      <c r="K6" s="62"/>
      <c r="L6" s="62" t="s">
        <v>5</v>
      </c>
      <c r="M6" s="62" t="s">
        <v>5</v>
      </c>
      <c r="N6" s="62" t="s">
        <v>5</v>
      </c>
      <c r="O6" s="62" t="s">
        <v>5</v>
      </c>
      <c r="P6" s="62" t="s">
        <v>5</v>
      </c>
      <c r="Q6" s="62"/>
      <c r="R6" s="62" t="s">
        <v>5</v>
      </c>
      <c r="S6" s="62" t="s">
        <v>5</v>
      </c>
      <c r="T6" s="62" t="s">
        <v>5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B6" s="62" t="s">
        <v>5</v>
      </c>
      <c r="AC6" s="62" t="s">
        <v>5</v>
      </c>
      <c r="AD6" s="62" t="s">
        <v>5</v>
      </c>
      <c r="AE6" s="62" t="s">
        <v>5</v>
      </c>
      <c r="AF6" s="62" t="s">
        <v>5</v>
      </c>
      <c r="AG6" s="62" t="s">
        <v>5</v>
      </c>
      <c r="AH6" s="62" t="s">
        <v>5</v>
      </c>
      <c r="AI6" s="62" t="s">
        <v>5</v>
      </c>
    </row>
    <row r="7" spans="1:35" ht="35.25" hidden="1" customHeight="1" x14ac:dyDescent="0.25">
      <c r="A7" s="62" t="s">
        <v>38</v>
      </c>
      <c r="B7" s="24" t="s">
        <v>39</v>
      </c>
      <c r="C7" s="25">
        <v>1499354.9</v>
      </c>
      <c r="D7" s="25">
        <v>1518348.5</v>
      </c>
      <c r="E7" s="25">
        <v>1546137.5</v>
      </c>
      <c r="F7" s="25">
        <v>1574132.1</v>
      </c>
      <c r="G7" s="25">
        <v>1599723.2</v>
      </c>
      <c r="H7" s="25">
        <v>1660304</v>
      </c>
      <c r="I7" s="25"/>
      <c r="J7" s="25"/>
      <c r="K7" s="25"/>
      <c r="L7" s="25">
        <v>1692702.7</v>
      </c>
      <c r="M7" s="25">
        <v>1697001.2</v>
      </c>
      <c r="N7" s="25">
        <v>1699353.7</v>
      </c>
      <c r="O7" s="25">
        <v>1723545.6000000001</v>
      </c>
      <c r="P7" s="25">
        <v>1737641.6</v>
      </c>
      <c r="Q7" s="25"/>
      <c r="R7" s="25">
        <v>1768756.5</v>
      </c>
      <c r="S7" s="25">
        <v>1795059.2</v>
      </c>
      <c r="T7" s="25">
        <v>1777790.5</v>
      </c>
      <c r="U7" s="25">
        <v>1683906.5</v>
      </c>
      <c r="V7" s="25">
        <v>1712756.8</v>
      </c>
      <c r="W7" s="25">
        <v>1724871.7</v>
      </c>
      <c r="X7" s="25">
        <v>1673454.9</v>
      </c>
      <c r="Y7" s="25">
        <v>1642645.5</v>
      </c>
      <c r="Z7" s="25">
        <v>1642570.8</v>
      </c>
      <c r="AA7" s="25">
        <v>1655355</v>
      </c>
      <c r="AB7" s="25">
        <v>1676766.4</v>
      </c>
      <c r="AC7" s="25">
        <v>1704732.5</v>
      </c>
      <c r="AD7" s="25">
        <v>1720515.1</v>
      </c>
      <c r="AE7" s="25">
        <v>1728828.6</v>
      </c>
      <c r="AF7" s="25">
        <v>1573680.2</v>
      </c>
      <c r="AG7" s="25">
        <v>1704456.8</v>
      </c>
      <c r="AH7" s="25">
        <v>1772394.7</v>
      </c>
      <c r="AI7" s="25">
        <v>1788713</v>
      </c>
    </row>
    <row r="8" spans="1:35" ht="35.25" hidden="1" customHeight="1" x14ac:dyDescent="0.25">
      <c r="A8" s="62" t="s">
        <v>38</v>
      </c>
      <c r="B8" s="24" t="s">
        <v>40</v>
      </c>
      <c r="C8" s="25">
        <v>988243.2</v>
      </c>
      <c r="D8" s="25">
        <v>1045872.7</v>
      </c>
      <c r="E8" s="25">
        <v>1092357.3</v>
      </c>
      <c r="F8" s="25">
        <v>1138856.1000000001</v>
      </c>
      <c r="G8" s="25">
        <v>1175149.5</v>
      </c>
      <c r="H8" s="25">
        <v>1241512.8999999999</v>
      </c>
      <c r="I8" s="25"/>
      <c r="J8" s="25"/>
      <c r="K8" s="25"/>
      <c r="L8" s="25">
        <v>1304136.8</v>
      </c>
      <c r="M8" s="25">
        <v>1350258.9</v>
      </c>
      <c r="N8" s="25">
        <v>1394693.2</v>
      </c>
      <c r="O8" s="25">
        <v>1452319</v>
      </c>
      <c r="P8" s="25">
        <v>1493635.3</v>
      </c>
      <c r="Q8" s="25"/>
      <c r="R8" s="25">
        <v>1552686.8</v>
      </c>
      <c r="S8" s="25">
        <v>1614839.8</v>
      </c>
      <c r="T8" s="25">
        <v>1637699.4</v>
      </c>
      <c r="U8" s="25">
        <v>1577255.9</v>
      </c>
      <c r="V8" s="25">
        <v>1611279.4</v>
      </c>
      <c r="W8" s="25">
        <v>1648755.8</v>
      </c>
      <c r="X8" s="25">
        <v>1624358.7</v>
      </c>
      <c r="Y8" s="25">
        <v>1612751.3</v>
      </c>
      <c r="Z8" s="25">
        <v>1627405.6</v>
      </c>
      <c r="AA8" s="25">
        <v>1655355</v>
      </c>
      <c r="AB8" s="25">
        <v>1695786.8</v>
      </c>
      <c r="AC8" s="25">
        <v>1736592.8</v>
      </c>
      <c r="AD8" s="25">
        <v>1771391.2</v>
      </c>
      <c r="AE8" s="25">
        <v>1796648.5</v>
      </c>
      <c r="AF8" s="25">
        <v>1661239.8</v>
      </c>
      <c r="AG8" s="25">
        <v>1821934.6</v>
      </c>
      <c r="AH8" s="25">
        <v>1962845.8</v>
      </c>
      <c r="AI8" s="25">
        <v>2085375.6</v>
      </c>
    </row>
    <row r="9" spans="1:35" hidden="1" x14ac:dyDescent="0.25"/>
    <row r="10" spans="1:35" hidden="1" x14ac:dyDescent="0.25"/>
    <row r="11" spans="1:35" ht="60" hidden="1" x14ac:dyDescent="0.25">
      <c r="C11" s="26" t="s">
        <v>7</v>
      </c>
      <c r="D11" s="26" t="s">
        <v>8</v>
      </c>
      <c r="E11" s="26" t="s">
        <v>9</v>
      </c>
      <c r="F11" s="26" t="s">
        <v>10</v>
      </c>
      <c r="G11" s="26" t="s">
        <v>11</v>
      </c>
      <c r="H11" s="26" t="s">
        <v>12</v>
      </c>
      <c r="I11" s="26"/>
      <c r="J11" s="26"/>
      <c r="K11" s="26"/>
      <c r="L11" s="26" t="s">
        <v>13</v>
      </c>
      <c r="M11" s="26" t="s">
        <v>14</v>
      </c>
      <c r="N11" s="26" t="s">
        <v>15</v>
      </c>
      <c r="O11" s="26" t="s">
        <v>16</v>
      </c>
      <c r="P11" s="26" t="s">
        <v>17</v>
      </c>
      <c r="Q11" s="26"/>
      <c r="R11" s="26" t="s">
        <v>18</v>
      </c>
      <c r="S11" s="26" t="s">
        <v>19</v>
      </c>
      <c r="T11" s="26" t="s">
        <v>20</v>
      </c>
      <c r="U11" s="26" t="s">
        <v>21</v>
      </c>
      <c r="V11" s="26" t="s">
        <v>22</v>
      </c>
      <c r="W11" s="26" t="s">
        <v>23</v>
      </c>
      <c r="X11" s="26" t="s">
        <v>24</v>
      </c>
      <c r="Y11" s="26" t="s">
        <v>25</v>
      </c>
      <c r="Z11" s="26" t="s">
        <v>26</v>
      </c>
      <c r="AA11" s="26" t="s">
        <v>27</v>
      </c>
      <c r="AB11" s="26" t="s">
        <v>28</v>
      </c>
      <c r="AC11" s="26" t="s">
        <v>29</v>
      </c>
      <c r="AD11" s="26" t="s">
        <v>30</v>
      </c>
      <c r="AE11" s="26" t="s">
        <v>31</v>
      </c>
      <c r="AF11" s="26" t="s">
        <v>32</v>
      </c>
      <c r="AG11" s="26" t="s">
        <v>33</v>
      </c>
      <c r="AH11" s="26" t="s">
        <v>34</v>
      </c>
      <c r="AI11" s="26" t="s">
        <v>35</v>
      </c>
    </row>
    <row r="12" spans="1:35" hidden="1" x14ac:dyDescent="0.25">
      <c r="B12" s="27" t="s">
        <v>55</v>
      </c>
      <c r="D12" s="19">
        <f>(D7-C7)/C7</f>
        <v>1.2667848019171507E-2</v>
      </c>
      <c r="E12" s="19">
        <f t="shared" ref="E12:AI12" si="0">(E7-D7)/D7</f>
        <v>1.8302122338843815E-2</v>
      </c>
      <c r="F12" s="19">
        <f t="shared" si="0"/>
        <v>1.8106151619762211E-2</v>
      </c>
      <c r="G12" s="19">
        <f t="shared" si="0"/>
        <v>1.6257275993545813E-2</v>
      </c>
      <c r="H12" s="19">
        <f t="shared" si="0"/>
        <v>3.7869551432397834E-2</v>
      </c>
      <c r="L12" s="19">
        <f>(L7-H7)/H7</f>
        <v>1.9513715560523826E-2</v>
      </c>
      <c r="M12" s="19">
        <f t="shared" si="0"/>
        <v>2.5394299896845441E-3</v>
      </c>
      <c r="N12" s="19">
        <f t="shared" si="0"/>
        <v>1.3862689077650623E-3</v>
      </c>
      <c r="O12" s="19">
        <f t="shared" si="0"/>
        <v>1.4235941581790854E-2</v>
      </c>
      <c r="P12" s="19">
        <f t="shared" si="0"/>
        <v>8.1784897365059558E-3</v>
      </c>
      <c r="R12" s="19">
        <f>(R7-P7)/P7</f>
        <v>1.790639680817949E-2</v>
      </c>
      <c r="S12" s="19">
        <f t="shared" si="0"/>
        <v>1.4870729803678434E-2</v>
      </c>
      <c r="T12" s="19">
        <f t="shared" si="0"/>
        <v>-9.6201284057929413E-3</v>
      </c>
      <c r="U12" s="19">
        <f t="shared" si="0"/>
        <v>-5.280937208293103E-2</v>
      </c>
      <c r="V12" s="19">
        <f t="shared" si="0"/>
        <v>1.7132958391692203E-2</v>
      </c>
      <c r="W12" s="19">
        <f t="shared" si="0"/>
        <v>7.0733334703443635E-3</v>
      </c>
      <c r="X12" s="19">
        <f t="shared" si="0"/>
        <v>-2.9809057682377217E-2</v>
      </c>
      <c r="Y12" s="19">
        <f t="shared" si="0"/>
        <v>-1.8410654508824773E-2</v>
      </c>
      <c r="Z12" s="19">
        <f t="shared" si="0"/>
        <v>-4.5475423638242963E-5</v>
      </c>
      <c r="AA12" s="19">
        <f t="shared" si="0"/>
        <v>7.7830435071656896E-3</v>
      </c>
      <c r="AB12" s="19">
        <f t="shared" si="0"/>
        <v>1.293462731559086E-2</v>
      </c>
      <c r="AC12" s="19">
        <f t="shared" si="0"/>
        <v>1.6678590410685767E-2</v>
      </c>
      <c r="AD12" s="19">
        <f t="shared" si="0"/>
        <v>9.2581094101274498E-3</v>
      </c>
      <c r="AE12" s="19">
        <f t="shared" si="0"/>
        <v>4.831983165971632E-3</v>
      </c>
      <c r="AF12" s="19">
        <f t="shared" si="0"/>
        <v>-8.97419212060699E-2</v>
      </c>
      <c r="AG12" s="19">
        <f t="shared" si="0"/>
        <v>8.3102399077017108E-2</v>
      </c>
      <c r="AH12" s="19">
        <f t="shared" si="0"/>
        <v>3.9858974425165783E-2</v>
      </c>
      <c r="AI12" s="19">
        <f t="shared" si="0"/>
        <v>9.2069221376028972E-3</v>
      </c>
    </row>
    <row r="13" spans="1:35" hidden="1" x14ac:dyDescent="0.25">
      <c r="B13" s="28" t="s">
        <v>56</v>
      </c>
      <c r="D13" s="19">
        <v>3.8999908308781368E-2</v>
      </c>
      <c r="E13" s="19">
        <v>1.7324467681628309E-2</v>
      </c>
      <c r="F13" s="19">
        <v>1.7975289387392301E-2</v>
      </c>
      <c r="G13" s="19">
        <v>1.5799413071250084E-2</v>
      </c>
      <c r="H13" s="19">
        <v>2.5617423125922918E-2</v>
      </c>
      <c r="L13" s="19">
        <v>2.6761943401202495E-2</v>
      </c>
      <c r="M13" s="19">
        <v>2.4326536938051563E-2</v>
      </c>
      <c r="N13" s="19">
        <v>2.459727357093339E-2</v>
      </c>
      <c r="O13" s="19">
        <v>1.9867415834037332E-2</v>
      </c>
      <c r="P13" s="19">
        <v>1.7045439474702127E-2</v>
      </c>
      <c r="R13" s="19">
        <v>1.9952258296118193E-2</v>
      </c>
      <c r="S13" s="19">
        <v>1.7214344299219735E-2</v>
      </c>
      <c r="T13" s="19">
        <v>3.2307661369740462E-2</v>
      </c>
      <c r="U13" s="19">
        <v>7.4516465871507535E-3</v>
      </c>
      <c r="V13" s="19">
        <v>1.5532528709664298E-2</v>
      </c>
      <c r="W13" s="19">
        <v>2.6999949598750028E-2</v>
      </c>
      <c r="X13" s="19">
        <v>3.0184995444093185E-2</v>
      </c>
      <c r="Y13" s="19">
        <v>1.1342134497294274E-2</v>
      </c>
      <c r="Z13" s="19">
        <v>1.8692427656471305E-3</v>
      </c>
      <c r="AA13" s="19">
        <v>-9.3287760810338376E-4</v>
      </c>
      <c r="AB13" s="19">
        <v>-1E-3</v>
      </c>
      <c r="AC13" s="19">
        <v>1.2E-2</v>
      </c>
      <c r="AD13" s="19">
        <v>1.1000000000000001E-2</v>
      </c>
      <c r="AE13" s="19">
        <v>5.0000000000000001E-3</v>
      </c>
      <c r="AF13" s="19">
        <v>-2E-3</v>
      </c>
      <c r="AG13" s="19">
        <v>1.9E-2</v>
      </c>
      <c r="AH13" s="19">
        <v>7.9000000000000001E-2</v>
      </c>
      <c r="AI13" s="19">
        <v>5.2999999999999999E-2</v>
      </c>
    </row>
    <row r="14" spans="1:35" hidden="1" x14ac:dyDescent="0.25">
      <c r="B14" s="19" t="s">
        <v>58</v>
      </c>
      <c r="D14" s="19">
        <v>4.5647250936227332E-2</v>
      </c>
      <c r="E14" s="19">
        <v>2.6143630954076149E-2</v>
      </c>
      <c r="F14" s="19">
        <v>2.4461239104866115E-2</v>
      </c>
      <c r="G14" s="19">
        <v>1.5611017112141464E-2</v>
      </c>
      <c r="H14" s="19">
        <v>1.8602752729753369E-2</v>
      </c>
      <c r="L14" s="19">
        <v>3.0927886778042406E-2</v>
      </c>
      <c r="M14" s="19">
        <v>3.28265684239787E-2</v>
      </c>
      <c r="N14" s="19">
        <v>3.1521716368243899E-2</v>
      </c>
      <c r="O14" s="19">
        <v>2.7081962599573225E-2</v>
      </c>
      <c r="P14" s="19">
        <v>2.0270012279924352E-2</v>
      </c>
      <c r="R14" s="19">
        <v>2.1629023920026382E-2</v>
      </c>
      <c r="S14" s="19">
        <v>2.5158592272093702E-2</v>
      </c>
      <c r="T14" s="19">
        <v>2.3776083690026005E-2</v>
      </c>
      <c r="U14" s="19">
        <v>1.5901805285263519E-2</v>
      </c>
      <c r="V14" s="19">
        <v>4.438366844751674E-3</v>
      </c>
      <c r="W14" s="19">
        <v>1.6185450822435735E-2</v>
      </c>
      <c r="X14" s="19">
        <v>1.5011778424891001E-2</v>
      </c>
      <c r="Y14" s="19">
        <v>1.1264819047728705E-2</v>
      </c>
      <c r="Z14" s="19">
        <v>9.1319973194817286E-3</v>
      </c>
      <c r="AA14" s="19">
        <v>9.391163095048229E-3</v>
      </c>
      <c r="AB14" s="19">
        <v>1.1490224151315058E-2</v>
      </c>
      <c r="AC14" s="19">
        <v>7.3845760203773841E-3</v>
      </c>
      <c r="AD14" s="19">
        <v>1.0780209302238459E-2</v>
      </c>
      <c r="AE14" s="19">
        <v>9.426470867219934E-3</v>
      </c>
      <c r="AF14" s="19">
        <v>1.4374535765901753E-2</v>
      </c>
      <c r="AG14" s="19">
        <v>1.3629451436075607E-2</v>
      </c>
      <c r="AH14" s="19">
        <v>3.7482550347457746E-2</v>
      </c>
      <c r="AI14" s="19">
        <v>5.3217645294031335E-2</v>
      </c>
    </row>
    <row r="15" spans="1:35" hidden="1" x14ac:dyDescent="0.25"/>
    <row r="16" spans="1:35" hidden="1" x14ac:dyDescent="0.25">
      <c r="B16" s="27" t="s">
        <v>57</v>
      </c>
      <c r="C16" s="19">
        <v>100</v>
      </c>
    </row>
    <row r="17" spans="2:23" hidden="1" x14ac:dyDescent="0.25">
      <c r="F17" s="28" t="s">
        <v>56</v>
      </c>
      <c r="G17" s="27" t="s">
        <v>55</v>
      </c>
      <c r="L17" s="19">
        <v>-100</v>
      </c>
      <c r="M17" s="19">
        <v>-100</v>
      </c>
      <c r="N17" s="19">
        <v>-100</v>
      </c>
      <c r="O17" s="19">
        <v>-100</v>
      </c>
    </row>
    <row r="18" spans="2:23" hidden="1" x14ac:dyDescent="0.25">
      <c r="B18" s="19">
        <v>1</v>
      </c>
      <c r="C18" s="19">
        <f>C16/SUM(D18:D37)</f>
        <v>5.7384961452676082</v>
      </c>
      <c r="D18" s="19">
        <f>1/(1+1.5%)^(B18-1)</f>
        <v>1</v>
      </c>
      <c r="F18" s="19">
        <v>1.9867415834037332E-2</v>
      </c>
      <c r="G18" s="19">
        <v>1.4235941581790854E-2</v>
      </c>
      <c r="L18" s="19">
        <f>C18</f>
        <v>5.7384961452676082</v>
      </c>
      <c r="M18" s="19">
        <f>C18</f>
        <v>5.7384961452676082</v>
      </c>
      <c r="N18" s="19">
        <f>C18</f>
        <v>5.7384961452676082</v>
      </c>
      <c r="O18" s="19">
        <f>N18</f>
        <v>5.7384961452676082</v>
      </c>
      <c r="S18" s="29">
        <f t="shared" ref="S18:S37" si="1">(L18-M18)/L18</f>
        <v>0</v>
      </c>
      <c r="T18" s="30">
        <f>(O18-M18)/O18</f>
        <v>0</v>
      </c>
      <c r="W18" s="19">
        <v>2.7081962599573225E-2</v>
      </c>
    </row>
    <row r="19" spans="2:23" hidden="1" x14ac:dyDescent="0.25">
      <c r="B19" s="19">
        <v>2</v>
      </c>
      <c r="C19" s="19">
        <f>C18</f>
        <v>5.7384961452676082</v>
      </c>
      <c r="D19" s="19">
        <f t="shared" ref="D19:D37" si="2">1/(1+1.5%)^(B19-1)</f>
        <v>0.98522167487684742</v>
      </c>
      <c r="F19" s="19">
        <v>1.7045439474702127E-2</v>
      </c>
      <c r="G19" s="19">
        <v>8.1784897365059558E-3</v>
      </c>
      <c r="L19" s="19">
        <f>L18*(1+F18-0.015+G18)</f>
        <v>5.848120688160007</v>
      </c>
      <c r="M19" s="19">
        <f>M18*(1+F18)</f>
        <v>5.8525052344476594</v>
      </c>
      <c r="N19" s="19">
        <f t="shared" ref="N19:N37" si="3">N18*(1+W18-0.015+G18)</f>
        <v>5.889521336963889</v>
      </c>
      <c r="O19" s="19">
        <f>IF(AND(N19&gt;N18,N19&gt;O18),N19,O18)</f>
        <v>5.889521336963889</v>
      </c>
      <c r="S19" s="29">
        <f t="shared" si="1"/>
        <v>-7.4973594449397388E-4</v>
      </c>
      <c r="T19" s="30">
        <f t="shared" ref="T19:T37" si="4">(O19-M19)/O19</f>
        <v>6.2850782599103141E-3</v>
      </c>
      <c r="W19" s="19">
        <v>2.0270012279924352E-2</v>
      </c>
    </row>
    <row r="20" spans="2:23" hidden="1" x14ac:dyDescent="0.25">
      <c r="B20" s="19">
        <v>3</v>
      </c>
      <c r="C20" s="19">
        <f t="shared" ref="C20:C37" si="5">C19</f>
        <v>5.7384961452676082</v>
      </c>
      <c r="D20" s="19">
        <f t="shared" si="2"/>
        <v>0.9706617486471405</v>
      </c>
      <c r="F20" s="19">
        <v>1.9952258296118193E-2</v>
      </c>
      <c r="G20" s="19">
        <v>1.790639680817949E-2</v>
      </c>
      <c r="L20" s="19">
        <f t="shared" ref="L20:L37" si="6">L19*(1+F19-0.015+G19)</f>
        <v>5.9079114600943576</v>
      </c>
      <c r="M20" s="19">
        <f t="shared" ref="M20:M37" si="7">M19*(1+F19)</f>
        <v>5.9522637581968141</v>
      </c>
      <c r="N20" s="19">
        <f t="shared" si="3"/>
        <v>5.9687265765398587</v>
      </c>
      <c r="O20" s="19">
        <f t="shared" ref="O20:O37" si="8">IF(AND(N20&gt;N19,N20&gt;O19),N20,O19)</f>
        <v>5.9687265765398587</v>
      </c>
      <c r="S20" s="29">
        <f t="shared" si="1"/>
        <v>-7.507271969466529E-3</v>
      </c>
      <c r="T20" s="30">
        <f t="shared" si="4"/>
        <v>2.7581793422657213E-3</v>
      </c>
      <c r="W20" s="19">
        <v>2.1629023920026382E-2</v>
      </c>
    </row>
    <row r="21" spans="2:23" hidden="1" x14ac:dyDescent="0.25">
      <c r="B21" s="19">
        <v>4</v>
      </c>
      <c r="C21" s="19">
        <f t="shared" si="5"/>
        <v>5.7384961452676082</v>
      </c>
      <c r="D21" s="19">
        <f t="shared" si="2"/>
        <v>0.95631699374102519</v>
      </c>
      <c r="F21" s="19">
        <v>1.7214344299219735E-2</v>
      </c>
      <c r="G21" s="19">
        <v>1.4870729803678434E-2</v>
      </c>
      <c r="L21" s="19">
        <f t="shared" si="6"/>
        <v>6.0429583705473826</v>
      </c>
      <c r="M21" s="19">
        <f t="shared" si="7"/>
        <v>6.07102486214698</v>
      </c>
      <c r="N21" s="19">
        <f t="shared" si="3"/>
        <v>6.115171794306888</v>
      </c>
      <c r="O21" s="19">
        <f t="shared" si="8"/>
        <v>6.115171794306888</v>
      </c>
      <c r="S21" s="29">
        <f t="shared" si="1"/>
        <v>-4.6444952750940571E-3</v>
      </c>
      <c r="T21" s="30">
        <f t="shared" si="4"/>
        <v>7.2192464324563914E-3</v>
      </c>
      <c r="W21" s="19">
        <v>2.5158592272093702E-2</v>
      </c>
    </row>
    <row r="22" spans="2:23" hidden="1" x14ac:dyDescent="0.25">
      <c r="B22" s="19">
        <v>5</v>
      </c>
      <c r="C22" s="19">
        <f t="shared" si="5"/>
        <v>5.7384961452676082</v>
      </c>
      <c r="D22" s="19">
        <f t="shared" si="2"/>
        <v>0.94218423028672449</v>
      </c>
      <c r="F22" s="19">
        <v>3.2307661369740462E-2</v>
      </c>
      <c r="G22" s="19">
        <v>-9.6201284057929413E-3</v>
      </c>
      <c r="L22" s="19">
        <f t="shared" si="6"/>
        <v>6.1462027621089144</v>
      </c>
      <c r="M22" s="19">
        <f t="shared" si="7"/>
        <v>6.1755335743731008</v>
      </c>
      <c r="N22" s="19">
        <f t="shared" si="3"/>
        <v>6.2682303986952732</v>
      </c>
      <c r="O22" s="19">
        <f t="shared" si="8"/>
        <v>6.2682303986952732</v>
      </c>
      <c r="S22" s="29">
        <f t="shared" si="1"/>
        <v>-4.7721842899504843E-3</v>
      </c>
      <c r="T22" s="30">
        <f t="shared" si="4"/>
        <v>1.4788356270609832E-2</v>
      </c>
      <c r="W22" s="19">
        <v>2.3776083690026005E-2</v>
      </c>
    </row>
    <row r="23" spans="2:23" hidden="1" x14ac:dyDescent="0.25">
      <c r="B23" s="19">
        <v>6</v>
      </c>
      <c r="C23" s="19">
        <f t="shared" si="5"/>
        <v>5.7384961452676082</v>
      </c>
      <c r="D23" s="19">
        <f t="shared" si="2"/>
        <v>0.92826032540563996</v>
      </c>
      <c r="F23" s="19">
        <v>7.4516465871507535E-3</v>
      </c>
      <c r="G23" s="19">
        <v>-5.280937208293103E-2</v>
      </c>
      <c r="L23" s="19">
        <f t="shared" si="6"/>
        <v>6.1934518984457325</v>
      </c>
      <c r="M23" s="19">
        <f t="shared" si="7"/>
        <v>6.3750506218714094</v>
      </c>
      <c r="N23" s="19">
        <f t="shared" si="3"/>
        <v>6.2629397319500457</v>
      </c>
      <c r="O23" s="19">
        <f t="shared" si="8"/>
        <v>6.2682303986952732</v>
      </c>
      <c r="S23" s="29">
        <f t="shared" si="1"/>
        <v>-2.9321084009912089E-2</v>
      </c>
      <c r="T23" s="30">
        <f t="shared" si="4"/>
        <v>-1.7041527892524611E-2</v>
      </c>
      <c r="W23" s="19">
        <v>1.5901805285263519E-2</v>
      </c>
    </row>
    <row r="24" spans="2:23" hidden="1" x14ac:dyDescent="0.25">
      <c r="B24" s="19">
        <v>7</v>
      </c>
      <c r="C24" s="19">
        <f t="shared" si="5"/>
        <v>5.7384961452676082</v>
      </c>
      <c r="D24" s="19">
        <f t="shared" si="2"/>
        <v>0.91454219251787205</v>
      </c>
      <c r="F24" s="19">
        <v>1.5532528709664298E-2</v>
      </c>
      <c r="G24" s="19">
        <v>1.7132958391692203E-2</v>
      </c>
      <c r="L24" s="19">
        <f t="shared" si="6"/>
        <v>5.8196292288880258</v>
      </c>
      <c r="M24" s="19">
        <f t="shared" si="7"/>
        <v>6.4225552460807913</v>
      </c>
      <c r="N24" s="19">
        <f t="shared" si="3"/>
        <v>5.9378457694640838</v>
      </c>
      <c r="O24" s="19">
        <f t="shared" si="8"/>
        <v>6.2682303986952732</v>
      </c>
      <c r="S24" s="29">
        <f t="shared" si="1"/>
        <v>-0.10360213571680896</v>
      </c>
      <c r="T24" s="30">
        <f t="shared" si="4"/>
        <v>-2.4620161922835622E-2</v>
      </c>
      <c r="W24" s="19">
        <v>4.438366844751674E-3</v>
      </c>
    </row>
    <row r="25" spans="2:23" hidden="1" x14ac:dyDescent="0.25">
      <c r="B25" s="19">
        <v>8</v>
      </c>
      <c r="C25" s="19">
        <f t="shared" si="5"/>
        <v>5.7384961452676082</v>
      </c>
      <c r="D25" s="19">
        <f t="shared" si="2"/>
        <v>0.90102679065800217</v>
      </c>
      <c r="F25" s="19">
        <v>2.6999949598750028E-2</v>
      </c>
      <c r="G25" s="19">
        <v>7.0733334703443635E-3</v>
      </c>
      <c r="L25" s="19">
        <f t="shared" si="6"/>
        <v>5.9224358139656248</v>
      </c>
      <c r="M25" s="19">
        <f t="shared" si="7"/>
        <v>6.5223137698299469</v>
      </c>
      <c r="N25" s="19">
        <f t="shared" si="3"/>
        <v>5.9768652852190751</v>
      </c>
      <c r="O25" s="19">
        <f t="shared" si="8"/>
        <v>6.2682303986952732</v>
      </c>
      <c r="S25" s="29">
        <f t="shared" si="1"/>
        <v>-0.10128905989149889</v>
      </c>
      <c r="T25" s="30">
        <f t="shared" si="4"/>
        <v>-4.0535104004403057E-2</v>
      </c>
      <c r="W25" s="19">
        <v>1.6185450822435735E-2</v>
      </c>
    </row>
    <row r="26" spans="2:23" hidden="1" x14ac:dyDescent="0.25">
      <c r="B26" s="19">
        <v>9</v>
      </c>
      <c r="C26" s="19">
        <f t="shared" si="5"/>
        <v>5.7384961452676082</v>
      </c>
      <c r="D26" s="19">
        <f t="shared" si="2"/>
        <v>0.88771112380098749</v>
      </c>
      <c r="F26" s="19">
        <v>3.0184995444093185E-2</v>
      </c>
      <c r="G26" s="19">
        <v>-2.9809057682377217E-2</v>
      </c>
      <c r="L26" s="19">
        <f t="shared" si="6"/>
        <v>6.0353961087039343</v>
      </c>
      <c r="M26" s="19">
        <f t="shared" si="7"/>
        <v>6.6984159128825889</v>
      </c>
      <c r="N26" s="19">
        <f t="shared" si="3"/>
        <v>6.0262269263567054</v>
      </c>
      <c r="O26" s="19">
        <f t="shared" si="8"/>
        <v>6.2682303986952732</v>
      </c>
      <c r="S26" s="29">
        <f t="shared" si="1"/>
        <v>-0.10985522610893457</v>
      </c>
      <c r="T26" s="30">
        <f t="shared" si="4"/>
        <v>-6.8629499368252064E-2</v>
      </c>
      <c r="W26" s="19">
        <v>1.5011778424891001E-2</v>
      </c>
    </row>
    <row r="27" spans="2:23" hidden="1" x14ac:dyDescent="0.25">
      <c r="B27" s="19">
        <v>10</v>
      </c>
      <c r="C27" s="19">
        <f t="shared" si="5"/>
        <v>5.7384961452676082</v>
      </c>
      <c r="D27" s="19">
        <f t="shared" si="2"/>
        <v>0.87459224019801729</v>
      </c>
      <c r="F27" s="19">
        <v>1.1342134497294274E-2</v>
      </c>
      <c r="G27" s="19">
        <v>-1.8410654508824773E-2</v>
      </c>
      <c r="L27" s="19">
        <f t="shared" si="6"/>
        <v>5.9471341003775509</v>
      </c>
      <c r="M27" s="19">
        <f t="shared" si="7"/>
        <v>6.9006075666955908</v>
      </c>
      <c r="N27" s="19">
        <f t="shared" si="3"/>
        <v>5.846661759763073</v>
      </c>
      <c r="O27" s="19">
        <f t="shared" si="8"/>
        <v>6.2682303986952732</v>
      </c>
      <c r="S27" s="29">
        <f t="shared" si="1"/>
        <v>-0.16032486408159338</v>
      </c>
      <c r="T27" s="30">
        <f t="shared" si="4"/>
        <v>-0.10088607593810629</v>
      </c>
      <c r="W27" s="19">
        <v>1.1264819047728705E-2</v>
      </c>
    </row>
    <row r="28" spans="2:23" hidden="1" x14ac:dyDescent="0.25">
      <c r="B28" s="19">
        <v>11</v>
      </c>
      <c r="C28" s="19">
        <f t="shared" si="5"/>
        <v>5.7384961452676082</v>
      </c>
      <c r="D28" s="19">
        <f t="shared" si="2"/>
        <v>0.86166723172218462</v>
      </c>
      <c r="F28" s="19">
        <v>1.8692427656471305E-3</v>
      </c>
      <c r="G28" s="19">
        <v>-4.5475423638242963E-5</v>
      </c>
      <c r="L28" s="19">
        <f t="shared" si="6"/>
        <v>5.815889652472114</v>
      </c>
      <c r="M28" s="19">
        <f t="shared" si="7"/>
        <v>6.9788751858300992</v>
      </c>
      <c r="N28" s="19">
        <f t="shared" si="3"/>
        <v>5.7171825504346776</v>
      </c>
      <c r="O28" s="19">
        <f t="shared" si="8"/>
        <v>6.2682303986952732</v>
      </c>
      <c r="S28" s="29">
        <f t="shared" si="1"/>
        <v>-0.19996691870927163</v>
      </c>
      <c r="T28" s="30">
        <f t="shared" si="4"/>
        <v>-0.11337247387759489</v>
      </c>
      <c r="W28" s="19">
        <v>9.1319973194817286E-3</v>
      </c>
    </row>
    <row r="29" spans="2:23" hidden="1" x14ac:dyDescent="0.25">
      <c r="B29" s="19">
        <v>12</v>
      </c>
      <c r="C29" s="19">
        <f t="shared" si="5"/>
        <v>5.7384961452676082</v>
      </c>
      <c r="D29" s="19">
        <f t="shared" si="2"/>
        <v>0.8489332332238273</v>
      </c>
      <c r="F29" s="19">
        <v>-9.3287760810338376E-4</v>
      </c>
      <c r="G29" s="19">
        <v>7.7830435071656896E-3</v>
      </c>
      <c r="L29" s="19">
        <f t="shared" si="6"/>
        <v>5.7392581372979379</v>
      </c>
      <c r="M29" s="19">
        <f t="shared" si="7"/>
        <v>6.9919203977835656</v>
      </c>
      <c r="N29" s="19">
        <f t="shared" si="3"/>
        <v>5.6833741166052159</v>
      </c>
      <c r="O29" s="19">
        <f t="shared" si="8"/>
        <v>6.2682303986952732</v>
      </c>
      <c r="S29" s="29">
        <f t="shared" si="1"/>
        <v>-0.21826205243233499</v>
      </c>
      <c r="T29" s="30">
        <f t="shared" si="4"/>
        <v>-0.11545363731986109</v>
      </c>
      <c r="W29" s="19">
        <v>9.391163095048229E-3</v>
      </c>
    </row>
    <row r="30" spans="2:23" hidden="1" x14ac:dyDescent="0.25">
      <c r="B30" s="19">
        <v>13</v>
      </c>
      <c r="C30" s="19">
        <f t="shared" si="5"/>
        <v>5.7384961452676082</v>
      </c>
      <c r="D30" s="19">
        <f t="shared" si="2"/>
        <v>0.83638742189539661</v>
      </c>
      <c r="F30" s="19">
        <v>-1E-3</v>
      </c>
      <c r="G30" s="19">
        <v>1.293462731559086E-2</v>
      </c>
      <c r="L30" s="19">
        <f t="shared" si="6"/>
        <v>5.6924841356165032</v>
      </c>
      <c r="M30" s="19">
        <f t="shared" si="7"/>
        <v>6.9853977918068324</v>
      </c>
      <c r="N30" s="19">
        <f t="shared" si="3"/>
        <v>5.6957309461323904</v>
      </c>
      <c r="O30" s="19">
        <f t="shared" si="8"/>
        <v>6.2682303986952732</v>
      </c>
      <c r="S30" s="29">
        <f t="shared" si="1"/>
        <v>-0.22712643994927972</v>
      </c>
      <c r="T30" s="30">
        <f t="shared" si="4"/>
        <v>-0.11441305559872798</v>
      </c>
      <c r="W30" s="19">
        <v>1.1490224151315058E-2</v>
      </c>
    </row>
    <row r="31" spans="2:23" hidden="1" x14ac:dyDescent="0.25">
      <c r="B31" s="19">
        <v>14</v>
      </c>
      <c r="C31" s="19">
        <f t="shared" si="5"/>
        <v>5.7384961452676082</v>
      </c>
      <c r="D31" s="19">
        <f t="shared" si="2"/>
        <v>0.82402701664571099</v>
      </c>
      <c r="F31" s="19">
        <v>1.2E-2</v>
      </c>
      <c r="G31" s="19">
        <v>1.6678590410685767E-2</v>
      </c>
      <c r="L31" s="19">
        <f t="shared" si="6"/>
        <v>5.6750345502407518</v>
      </c>
      <c r="M31" s="19">
        <f t="shared" si="7"/>
        <v>6.9784123940150256</v>
      </c>
      <c r="N31" s="19">
        <f t="shared" si="3"/>
        <v>5.7494123642951482</v>
      </c>
      <c r="O31" s="19">
        <f t="shared" si="8"/>
        <v>6.2682303986952732</v>
      </c>
      <c r="S31" s="29">
        <f t="shared" si="1"/>
        <v>-0.22966870637271813</v>
      </c>
      <c r="T31" s="30">
        <f t="shared" si="4"/>
        <v>-0.11329864254312925</v>
      </c>
      <c r="W31" s="19">
        <v>7.3845760203773841E-3</v>
      </c>
    </row>
    <row r="32" spans="2:23" hidden="1" x14ac:dyDescent="0.25">
      <c r="B32" s="19">
        <v>15</v>
      </c>
      <c r="C32" s="19">
        <f t="shared" si="5"/>
        <v>5.7384961452676082</v>
      </c>
      <c r="D32" s="19">
        <f t="shared" si="2"/>
        <v>0.81184927748345925</v>
      </c>
      <c r="F32" s="19">
        <v>1.1000000000000001E-2</v>
      </c>
      <c r="G32" s="19">
        <v>9.2581094101274498E-3</v>
      </c>
      <c r="L32" s="19">
        <f t="shared" si="6"/>
        <v>5.7526610234199849</v>
      </c>
      <c r="M32" s="19">
        <f t="shared" si="7"/>
        <v>7.0621533427432057</v>
      </c>
      <c r="N32" s="19">
        <f t="shared" si="3"/>
        <v>5.8015202454335677</v>
      </c>
      <c r="O32" s="19">
        <f t="shared" si="8"/>
        <v>6.2682303986952732</v>
      </c>
      <c r="S32" s="29">
        <f t="shared" si="1"/>
        <v>-0.22763244939899507</v>
      </c>
      <c r="T32" s="30">
        <f t="shared" si="4"/>
        <v>-0.12665822625364678</v>
      </c>
      <c r="W32" s="19">
        <v>1.0780209302238459E-2</v>
      </c>
    </row>
    <row r="33" spans="2:23" hidden="1" x14ac:dyDescent="0.25">
      <c r="B33" s="19">
        <v>16</v>
      </c>
      <c r="C33" s="19">
        <f t="shared" si="5"/>
        <v>5.7384961452676082</v>
      </c>
      <c r="D33" s="19">
        <f t="shared" si="2"/>
        <v>0.79985150490981216</v>
      </c>
      <c r="F33" s="19">
        <v>5.0000000000000001E-3</v>
      </c>
      <c r="G33" s="19">
        <v>4.831983165971632E-3</v>
      </c>
      <c r="L33" s="19">
        <f t="shared" si="6"/>
        <v>5.7829091444805023</v>
      </c>
      <c r="M33" s="19">
        <f t="shared" si="7"/>
        <v>7.1398370295133802</v>
      </c>
      <c r="N33" s="19">
        <f t="shared" si="3"/>
        <v>5.8307501534463055</v>
      </c>
      <c r="O33" s="19">
        <f t="shared" si="8"/>
        <v>6.2682303986952732</v>
      </c>
      <c r="S33" s="29">
        <f t="shared" si="1"/>
        <v>-0.23464451042396156</v>
      </c>
      <c r="T33" s="30">
        <f t="shared" si="4"/>
        <v>-0.13905146674243676</v>
      </c>
      <c r="W33" s="19">
        <v>9.426470867219934E-3</v>
      </c>
    </row>
    <row r="34" spans="2:23" hidden="1" x14ac:dyDescent="0.25">
      <c r="B34" s="19">
        <v>17</v>
      </c>
      <c r="C34" s="19">
        <f t="shared" si="5"/>
        <v>5.7384961452676082</v>
      </c>
      <c r="D34" s="19">
        <f t="shared" si="2"/>
        <v>0.78803103932001206</v>
      </c>
      <c r="F34" s="19">
        <v>-2E-3</v>
      </c>
      <c r="G34" s="19">
        <v>-8.97419212060699E-2</v>
      </c>
      <c r="L34" s="19">
        <f t="shared" si="6"/>
        <v>5.75302297267217</v>
      </c>
      <c r="M34" s="19">
        <f t="shared" si="7"/>
        <v>7.175536214660946</v>
      </c>
      <c r="N34" s="19">
        <f t="shared" si="3"/>
        <v>5.8264263841865507</v>
      </c>
      <c r="O34" s="19">
        <f t="shared" si="8"/>
        <v>6.2682303986952732</v>
      </c>
      <c r="S34" s="29">
        <f t="shared" si="1"/>
        <v>-0.24726361232102739</v>
      </c>
      <c r="T34" s="30">
        <f t="shared" si="4"/>
        <v>-0.1447467240761488</v>
      </c>
      <c r="W34" s="19">
        <v>1.4374535765901753E-2</v>
      </c>
    </row>
    <row r="35" spans="2:23" hidden="1" x14ac:dyDescent="0.25">
      <c r="B35" s="19">
        <v>18</v>
      </c>
      <c r="C35" s="19">
        <f t="shared" si="5"/>
        <v>5.7384961452676082</v>
      </c>
      <c r="D35" s="19">
        <f t="shared" si="2"/>
        <v>0.77638526041380518</v>
      </c>
      <c r="F35" s="19">
        <v>1.9E-2</v>
      </c>
      <c r="G35" s="19">
        <v>8.3102399077017108E-2</v>
      </c>
      <c r="L35" s="19">
        <f t="shared" si="6"/>
        <v>5.1389342478264872</v>
      </c>
      <c r="M35" s="19">
        <f t="shared" si="7"/>
        <v>7.1611851422316244</v>
      </c>
      <c r="N35" s="19">
        <f t="shared" si="3"/>
        <v>5.2999074653879994</v>
      </c>
      <c r="O35" s="19">
        <f t="shared" si="8"/>
        <v>6.2682303986952732</v>
      </c>
      <c r="S35" s="29">
        <f t="shared" si="1"/>
        <v>-0.39351561955875353</v>
      </c>
      <c r="T35" s="30">
        <f t="shared" si="4"/>
        <v>-0.14245723062799653</v>
      </c>
      <c r="W35" s="19">
        <v>1.3629451436075607E-2</v>
      </c>
    </row>
    <row r="36" spans="2:23" hidden="1" x14ac:dyDescent="0.25">
      <c r="B36" s="19">
        <v>19</v>
      </c>
      <c r="C36" s="19">
        <f t="shared" si="5"/>
        <v>5.7384961452676082</v>
      </c>
      <c r="D36" s="19">
        <f t="shared" si="2"/>
        <v>0.76491158661458636</v>
      </c>
      <c r="F36" s="19">
        <v>7.9000000000000001E-2</v>
      </c>
      <c r="G36" s="19">
        <v>3.9858974425165783E-2</v>
      </c>
      <c r="L36" s="19">
        <f t="shared" si="6"/>
        <v>5.5865477495112197</v>
      </c>
      <c r="M36" s="19">
        <f t="shared" si="7"/>
        <v>7.2972476599340244</v>
      </c>
      <c r="N36" s="19">
        <f t="shared" si="3"/>
        <v>5.7330787100823146</v>
      </c>
      <c r="O36" s="19">
        <f t="shared" si="8"/>
        <v>6.2682303986952732</v>
      </c>
      <c r="S36" s="29">
        <f t="shared" si="1"/>
        <v>-0.30621771926544045</v>
      </c>
      <c r="T36" s="30">
        <f t="shared" si="4"/>
        <v>-0.16416391800992833</v>
      </c>
      <c r="W36" s="19">
        <v>3.7482550347457746E-2</v>
      </c>
    </row>
    <row r="37" spans="2:23" hidden="1" x14ac:dyDescent="0.25">
      <c r="B37" s="19">
        <v>20</v>
      </c>
      <c r="C37" s="19">
        <f t="shared" si="5"/>
        <v>5.7384961452676082</v>
      </c>
      <c r="D37" s="19">
        <f t="shared" si="2"/>
        <v>0.7536074744971295</v>
      </c>
      <c r="F37" s="19">
        <v>5.2999999999999999E-2</v>
      </c>
      <c r="G37" s="19">
        <v>9.2069221376028972E-3</v>
      </c>
      <c r="L37" s="19">
        <f t="shared" si="6"/>
        <v>6.1667608693526734</v>
      </c>
      <c r="M37" s="19">
        <f t="shared" si="7"/>
        <v>7.8737302250688117</v>
      </c>
      <c r="N37" s="19">
        <f t="shared" si="3"/>
        <v>6.090487578510313</v>
      </c>
      <c r="O37" s="19">
        <f t="shared" si="8"/>
        <v>6.2682303986952732</v>
      </c>
      <c r="S37" s="29">
        <f t="shared" si="1"/>
        <v>-0.27680161301524886</v>
      </c>
      <c r="T37" s="30">
        <f t="shared" si="4"/>
        <v>-0.25613286753271258</v>
      </c>
      <c r="W37" s="19">
        <v>5.3217645294031335E-2</v>
      </c>
    </row>
    <row r="38" spans="2:23" hidden="1" x14ac:dyDescent="0.25"/>
    <row r="39" spans="2:23" hidden="1" x14ac:dyDescent="0.25">
      <c r="L39" s="31">
        <f t="shared" ref="L39:N39" si="9">IRR(L17:L37)</f>
        <v>1.5334761126116314E-2</v>
      </c>
      <c r="M39" s="31">
        <f t="shared" si="9"/>
        <v>2.8551045701316946E-2</v>
      </c>
      <c r="N39" s="31">
        <f t="shared" si="9"/>
        <v>1.5994616602407863E-2</v>
      </c>
      <c r="O39" s="31">
        <f>IRR(O17:O37)</f>
        <v>2.121403648964737E-2</v>
      </c>
    </row>
    <row r="40" spans="2:23" hidden="1" x14ac:dyDescent="0.25"/>
    <row r="41" spans="2:23" hidden="1" x14ac:dyDescent="0.25"/>
    <row r="42" spans="2:23" hidden="1" x14ac:dyDescent="0.25"/>
    <row r="43" spans="2:23" hidden="1" x14ac:dyDescent="0.25"/>
    <row r="44" spans="2:23" hidden="1" x14ac:dyDescent="0.25"/>
    <row r="45" spans="2:23" hidden="1" x14ac:dyDescent="0.25"/>
    <row r="46" spans="2:23" hidden="1" x14ac:dyDescent="0.25"/>
    <row r="47" spans="2:23" hidden="1" x14ac:dyDescent="0.25"/>
    <row r="48" spans="2:2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22" hidden="1" x14ac:dyDescent="0.25"/>
    <row r="66" spans="1:22" hidden="1" x14ac:dyDescent="0.25"/>
    <row r="67" spans="1:22" hidden="1" x14ac:dyDescent="0.25"/>
    <row r="68" spans="1:22" hidden="1" x14ac:dyDescent="0.25"/>
    <row r="69" spans="1:22" hidden="1" x14ac:dyDescent="0.25"/>
    <row r="70" spans="1:22" hidden="1" x14ac:dyDescent="0.25"/>
    <row r="71" spans="1:22" hidden="1" x14ac:dyDescent="0.25"/>
    <row r="75" spans="1:22" x14ac:dyDescent="0.25">
      <c r="A75" s="10"/>
      <c r="B75" s="10"/>
      <c r="C75" s="63" t="s">
        <v>64</v>
      </c>
      <c r="D75" s="63"/>
      <c r="E75" s="63"/>
      <c r="F75" s="63"/>
      <c r="G75" s="18">
        <v>2004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 s="10" customFormat="1" x14ac:dyDescent="0.25">
      <c r="C76" s="63" t="s">
        <v>59</v>
      </c>
      <c r="D76" s="63"/>
      <c r="E76" s="63"/>
      <c r="F76" s="63"/>
      <c r="G76" s="18">
        <v>1</v>
      </c>
      <c r="V76" s="19"/>
    </row>
    <row r="77" spans="1:22" s="10" customFormat="1" x14ac:dyDescent="0.25">
      <c r="C77" s="56" t="s">
        <v>65</v>
      </c>
      <c r="D77" s="57"/>
      <c r="E77" s="57"/>
      <c r="F77" s="58"/>
      <c r="G77" s="18">
        <v>20</v>
      </c>
      <c r="V77" s="19"/>
    </row>
    <row r="78" spans="1:22" s="10" customFormat="1" ht="9.75" customHeight="1" x14ac:dyDescent="0.25">
      <c r="V78" s="19"/>
    </row>
    <row r="79" spans="1:22" s="10" customFormat="1" ht="63.75" customHeight="1" x14ac:dyDescent="0.25">
      <c r="B79" s="41" t="s">
        <v>62</v>
      </c>
      <c r="C79" s="41" t="s">
        <v>63</v>
      </c>
      <c r="D79" s="44" t="s">
        <v>41</v>
      </c>
      <c r="E79" s="41" t="s">
        <v>60</v>
      </c>
      <c r="F79" s="41" t="s">
        <v>61</v>
      </c>
      <c r="G79" s="35" t="s">
        <v>77</v>
      </c>
      <c r="H79" s="36" t="s">
        <v>66</v>
      </c>
      <c r="J79" s="41" t="s">
        <v>62</v>
      </c>
      <c r="K79" s="41" t="s">
        <v>63</v>
      </c>
      <c r="L79" s="21"/>
      <c r="M79" s="32" t="s">
        <v>81</v>
      </c>
      <c r="N79" s="33" t="s">
        <v>82</v>
      </c>
      <c r="O79" s="33" t="s">
        <v>83</v>
      </c>
      <c r="P79" s="33" t="s">
        <v>84</v>
      </c>
      <c r="Q79" s="32" t="s">
        <v>85</v>
      </c>
      <c r="S79" s="34" t="s">
        <v>69</v>
      </c>
      <c r="T79" s="34" t="s">
        <v>70</v>
      </c>
      <c r="U79" s="34" t="s">
        <v>71</v>
      </c>
      <c r="V79" s="19"/>
    </row>
    <row r="80" spans="1:22" s="10" customFormat="1" x14ac:dyDescent="0.25">
      <c r="B80" s="37">
        <v>1</v>
      </c>
      <c r="C80" s="11" t="s">
        <v>16</v>
      </c>
      <c r="D80" s="20">
        <v>1.9867415834037332E-2</v>
      </c>
      <c r="E80" s="20">
        <v>1.4235941581790854E-2</v>
      </c>
      <c r="F80" s="20">
        <v>2.7081962599573225E-2</v>
      </c>
      <c r="G80" s="20">
        <f>1/(1+E80)^(B80-1)</f>
        <v>1</v>
      </c>
      <c r="H80" s="22">
        <f>G76/SUM(G80:G99)</f>
        <v>5.7384961452676075E-2</v>
      </c>
      <c r="J80" s="59" t="s">
        <v>73</v>
      </c>
      <c r="K80" s="60"/>
      <c r="M80" s="39">
        <v>-1</v>
      </c>
      <c r="N80" s="39">
        <v>-1</v>
      </c>
      <c r="O80" s="39">
        <v>-1</v>
      </c>
      <c r="P80" s="39">
        <v>-1</v>
      </c>
      <c r="Q80" s="39">
        <v>-1</v>
      </c>
      <c r="V80" s="19"/>
    </row>
    <row r="81" spans="2:27" s="10" customFormat="1" x14ac:dyDescent="0.25">
      <c r="B81" s="37">
        <v>2</v>
      </c>
      <c r="C81" s="11" t="s">
        <v>17</v>
      </c>
      <c r="D81" s="20">
        <v>1.7045439474702127E-2</v>
      </c>
      <c r="E81" s="20">
        <v>8.1784897365059558E-3</v>
      </c>
      <c r="F81" s="20">
        <v>2.0270012279924352E-2</v>
      </c>
      <c r="G81" s="20">
        <f t="shared" ref="G81:G99" si="10">1/(1+1.5%)^(B81-1)</f>
        <v>0.98522167487684742</v>
      </c>
      <c r="H81" s="20">
        <f>H80</f>
        <v>5.7384961452676075E-2</v>
      </c>
      <c r="J81" s="37">
        <v>1</v>
      </c>
      <c r="K81" s="11" t="s">
        <v>16</v>
      </c>
      <c r="M81" s="38">
        <v>5.7384961452676075E-2</v>
      </c>
      <c r="N81" s="38">
        <v>5.7384961452676075E-2</v>
      </c>
      <c r="O81" s="38">
        <v>5.7384961452676075E-2</v>
      </c>
      <c r="P81" s="38">
        <v>5.7384961452676075E-2</v>
      </c>
      <c r="Q81" s="22">
        <v>5.0146480750521673E-2</v>
      </c>
      <c r="S81" s="20">
        <f t="shared" ref="S81:S100" si="11">N81-M81</f>
        <v>0</v>
      </c>
      <c r="T81" s="20">
        <f t="shared" ref="T81:T100" si="12">O81-M81</f>
        <v>0</v>
      </c>
      <c r="U81" s="20">
        <f t="shared" ref="U81:U100" si="13">P81-M81</f>
        <v>0</v>
      </c>
      <c r="V81" s="19"/>
      <c r="W81" s="10">
        <v>1</v>
      </c>
      <c r="X81" s="10">
        <v>1</v>
      </c>
      <c r="Y81" s="10">
        <v>1</v>
      </c>
      <c r="Z81" s="10">
        <v>1</v>
      </c>
      <c r="AA81" s="10">
        <f>Q81/P81</f>
        <v>0.8738610165640035</v>
      </c>
    </row>
    <row r="82" spans="2:27" s="10" customFormat="1" x14ac:dyDescent="0.25">
      <c r="B82" s="37">
        <v>3</v>
      </c>
      <c r="C82" s="11" t="s">
        <v>18</v>
      </c>
      <c r="D82" s="20">
        <v>1.9952258296118193E-2</v>
      </c>
      <c r="E82" s="20">
        <v>1.790639680817949E-2</v>
      </c>
      <c r="F82" s="20">
        <v>2.1629023920026382E-2</v>
      </c>
      <c r="G82" s="20">
        <f t="shared" si="10"/>
        <v>0.9706617486471405</v>
      </c>
      <c r="H82" s="20">
        <f t="shared" ref="H82:H99" si="14">H81</f>
        <v>5.7384961452676075E-2</v>
      </c>
      <c r="J82" s="37">
        <v>2</v>
      </c>
      <c r="K82" s="11" t="s">
        <v>17</v>
      </c>
      <c r="M82" s="38">
        <v>5.8501110435748786E-2</v>
      </c>
      <c r="N82" s="38">
        <v>5.8906422787538777E-2</v>
      </c>
      <c r="O82" s="38">
        <v>5.8457264972872264E-2</v>
      </c>
      <c r="P82" s="38">
        <v>5.8862577324662255E-2</v>
      </c>
      <c r="Q82" s="38">
        <v>5.1121839835506472E-2</v>
      </c>
      <c r="S82" s="20">
        <f t="shared" si="11"/>
        <v>4.0531235178999092E-4</v>
      </c>
      <c r="T82" s="20">
        <f t="shared" si="12"/>
        <v>-4.3845462876522523E-5</v>
      </c>
      <c r="U82" s="20">
        <f t="shared" si="13"/>
        <v>3.614668889134684E-4</v>
      </c>
      <c r="V82" s="19"/>
      <c r="W82" s="10">
        <f>M82/M$81</f>
        <v>1.0194502001015227</v>
      </c>
      <c r="X82" s="10">
        <f t="shared" ref="X82:Z97" si="15">N82/N$81</f>
        <v>1.0265132413849822</v>
      </c>
      <c r="Y82" s="10">
        <f>O82/O$81</f>
        <v>1.0186861416833135</v>
      </c>
      <c r="Z82" s="10">
        <f t="shared" si="15"/>
        <v>1.0257491829667731</v>
      </c>
      <c r="AA82" s="10">
        <f>Q82/P$81</f>
        <v>0.89085778819709338</v>
      </c>
    </row>
    <row r="83" spans="2:27" s="10" customFormat="1" x14ac:dyDescent="0.25">
      <c r="B83" s="37">
        <v>4</v>
      </c>
      <c r="C83" s="11" t="s">
        <v>19</v>
      </c>
      <c r="D83" s="20">
        <v>1.7214344299219735E-2</v>
      </c>
      <c r="E83" s="20">
        <v>1.4870729803678434E-2</v>
      </c>
      <c r="F83" s="20">
        <v>2.5158592272093702E-2</v>
      </c>
      <c r="G83" s="20">
        <f t="shared" si="10"/>
        <v>0.95631699374102519</v>
      </c>
      <c r="H83" s="20">
        <f t="shared" si="14"/>
        <v>5.7384961452676075E-2</v>
      </c>
      <c r="J83" s="37">
        <v>3</v>
      </c>
      <c r="K83" s="11" t="s">
        <v>18</v>
      </c>
      <c r="M83" s="38">
        <v>5.9477346853004369E-2</v>
      </c>
      <c r="N83" s="38">
        <v>6.0075381988629939E-2</v>
      </c>
      <c r="O83" s="38">
        <v>5.9034002886624776E-2</v>
      </c>
      <c r="P83" s="38">
        <v>5.9629134766036096E-2</v>
      </c>
      <c r="Q83" s="38">
        <v>5.1974934783496234E-2</v>
      </c>
      <c r="S83" s="20">
        <f t="shared" si="11"/>
        <v>5.9803513562557004E-4</v>
      </c>
      <c r="T83" s="20">
        <f t="shared" si="12"/>
        <v>-4.4334396637959322E-4</v>
      </c>
      <c r="U83" s="20">
        <f t="shared" si="13"/>
        <v>1.5178791303172706E-4</v>
      </c>
      <c r="V83" s="19"/>
      <c r="W83" s="10">
        <f t="shared" ref="W83:Z99" si="16">M83/M$81</f>
        <v>1.0364622602744769</v>
      </c>
      <c r="X83" s="10">
        <f t="shared" si="15"/>
        <v>1.0468837212371849</v>
      </c>
      <c r="Y83" s="10">
        <f t="shared" si="15"/>
        <v>1.0287364736719153</v>
      </c>
      <c r="Z83" s="10">
        <f t="shared" si="15"/>
        <v>1.0391073420030217</v>
      </c>
      <c r="AA83" s="10">
        <f t="shared" ref="AA83:AA100" si="17">Q83/P$81</f>
        <v>0.90572396439367908</v>
      </c>
    </row>
    <row r="84" spans="2:27" s="10" customFormat="1" x14ac:dyDescent="0.25">
      <c r="B84" s="37">
        <v>5</v>
      </c>
      <c r="C84" s="11" t="s">
        <v>20</v>
      </c>
      <c r="D84" s="20">
        <v>3.2307661369740462E-2</v>
      </c>
      <c r="E84" s="20">
        <v>-9.6201284057929413E-3</v>
      </c>
      <c r="F84" s="20">
        <v>2.3776083690026005E-2</v>
      </c>
      <c r="G84" s="20">
        <f t="shared" si="10"/>
        <v>0.94218423028672449</v>
      </c>
      <c r="H84" s="20">
        <f t="shared" si="14"/>
        <v>5.7384961452676075E-2</v>
      </c>
      <c r="J84" s="37">
        <v>4</v>
      </c>
      <c r="K84" s="11" t="s">
        <v>19</v>
      </c>
      <c r="M84" s="38">
        <v>6.0639133385052564E-2</v>
      </c>
      <c r="N84" s="38">
        <v>6.1347467053311962E-2</v>
      </c>
      <c r="O84" s="38">
        <v>6.0358705702885443E-2</v>
      </c>
      <c r="P84" s="38">
        <v>6.1065076555553786E-2</v>
      </c>
      <c r="Q84" s="38">
        <v>5.2990174743422234E-2</v>
      </c>
      <c r="S84" s="20">
        <f t="shared" si="11"/>
        <v>7.083336682593977E-4</v>
      </c>
      <c r="T84" s="20">
        <f t="shared" si="12"/>
        <v>-2.8042768216712116E-4</v>
      </c>
      <c r="U84" s="20">
        <f t="shared" si="13"/>
        <v>4.2594317050122232E-4</v>
      </c>
      <c r="V84" s="19"/>
      <c r="W84" s="10">
        <f t="shared" si="16"/>
        <v>1.0567077479882969</v>
      </c>
      <c r="X84" s="10">
        <f t="shared" si="15"/>
        <v>1.0690512897512994</v>
      </c>
      <c r="Y84" s="10">
        <f t="shared" si="15"/>
        <v>1.0518209679841248</v>
      </c>
      <c r="Z84" s="10">
        <f t="shared" si="15"/>
        <v>1.0641303053921647</v>
      </c>
      <c r="AA84" s="10">
        <f t="shared" si="17"/>
        <v>0.92341570686811192</v>
      </c>
    </row>
    <row r="85" spans="2:27" s="10" customFormat="1" x14ac:dyDescent="0.25">
      <c r="B85" s="37">
        <v>6</v>
      </c>
      <c r="C85" s="11" t="s">
        <v>21</v>
      </c>
      <c r="D85" s="20">
        <v>7.4516465871507535E-3</v>
      </c>
      <c r="E85" s="20">
        <v>-5.280937208293103E-2</v>
      </c>
      <c r="F85" s="20">
        <v>1.5901805285263519E-2</v>
      </c>
      <c r="G85" s="20">
        <f t="shared" si="10"/>
        <v>0.92826032540563996</v>
      </c>
      <c r="H85" s="20">
        <f t="shared" si="14"/>
        <v>5.7384961452676075E-2</v>
      </c>
      <c r="J85" s="37">
        <v>5</v>
      </c>
      <c r="K85" s="11" t="s">
        <v>20</v>
      </c>
      <c r="M85" s="38">
        <v>6.1661075183827137E-2</v>
      </c>
      <c r="N85" s="38">
        <v>6.2858471229711013E-2</v>
      </c>
      <c r="O85" s="38">
        <v>6.1368118916204355E-2</v>
      </c>
      <c r="P85" s="38">
        <v>6.2561231485618804E-2</v>
      </c>
      <c r="Q85" s="38">
        <v>5.3883209842568627E-2</v>
      </c>
      <c r="S85" s="20">
        <f t="shared" si="11"/>
        <v>1.1973960458838764E-3</v>
      </c>
      <c r="T85" s="20">
        <f t="shared" si="12"/>
        <v>-2.9295626762278204E-4</v>
      </c>
      <c r="U85" s="20">
        <f t="shared" si="13"/>
        <v>9.0015630179166722E-4</v>
      </c>
      <c r="V85" s="19"/>
      <c r="W85" s="10">
        <f t="shared" si="16"/>
        <v>1.0745162778348725</v>
      </c>
      <c r="X85" s="10">
        <f t="shared" si="15"/>
        <v>1.0953823029322551</v>
      </c>
      <c r="Y85" s="10">
        <f t="shared" si="15"/>
        <v>1.0694111725911515</v>
      </c>
      <c r="Z85" s="10">
        <f t="shared" si="15"/>
        <v>1.0902025531063826</v>
      </c>
      <c r="AA85" s="10">
        <f t="shared" si="17"/>
        <v>0.93897788686335093</v>
      </c>
    </row>
    <row r="86" spans="2:27" s="10" customFormat="1" x14ac:dyDescent="0.25">
      <c r="B86" s="37">
        <v>7</v>
      </c>
      <c r="C86" s="11" t="s">
        <v>22</v>
      </c>
      <c r="D86" s="20">
        <v>1.5532528709664298E-2</v>
      </c>
      <c r="E86" s="20">
        <v>1.7132958391692203E-2</v>
      </c>
      <c r="F86" s="20">
        <v>4.438366844751674E-3</v>
      </c>
      <c r="G86" s="20">
        <f t="shared" si="10"/>
        <v>0.91454219251787205</v>
      </c>
      <c r="H86" s="20">
        <f t="shared" si="14"/>
        <v>5.7384961452676075E-2</v>
      </c>
      <c r="J86" s="37">
        <v>6</v>
      </c>
      <c r="K86" s="11" t="s">
        <v>21</v>
      </c>
      <c r="M86" s="38">
        <v>6.3611365692688937E-2</v>
      </c>
      <c r="N86" s="38">
        <v>6.432161440857144E-2</v>
      </c>
      <c r="O86" s="38">
        <v>6.1798252484806443E-2</v>
      </c>
      <c r="P86" s="64">
        <f>P85</f>
        <v>6.2561231485618804E-2</v>
      </c>
      <c r="Q86" s="38">
        <v>5.5587492689237725E-2</v>
      </c>
      <c r="S86" s="20">
        <f t="shared" si="11"/>
        <v>7.1024871588250271E-4</v>
      </c>
      <c r="T86" s="20">
        <f t="shared" si="12"/>
        <v>-1.8131132078824941E-3</v>
      </c>
      <c r="U86" s="20">
        <f t="shared" si="13"/>
        <v>-1.0501342070701331E-3</v>
      </c>
      <c r="V86" s="19"/>
      <c r="W86" s="10">
        <f t="shared" si="16"/>
        <v>1.1085023686065838</v>
      </c>
      <c r="X86" s="10">
        <f t="shared" si="15"/>
        <v>1.1208792823118972</v>
      </c>
      <c r="Y86" s="10">
        <f t="shared" si="15"/>
        <v>1.0769067525778491</v>
      </c>
      <c r="Z86" s="10">
        <f t="shared" si="15"/>
        <v>1.0902025531063826</v>
      </c>
      <c r="AA86" s="10">
        <f t="shared" si="17"/>
        <v>0.96867700669415491</v>
      </c>
    </row>
    <row r="87" spans="2:27" s="10" customFormat="1" x14ac:dyDescent="0.25">
      <c r="B87" s="37">
        <v>8</v>
      </c>
      <c r="C87" s="11" t="s">
        <v>23</v>
      </c>
      <c r="D87" s="20">
        <v>2.6999949598750028E-2</v>
      </c>
      <c r="E87" s="20">
        <v>7.0733334703443635E-3</v>
      </c>
      <c r="F87" s="20">
        <v>1.6185450822435735E-2</v>
      </c>
      <c r="G87" s="20">
        <f t="shared" si="10"/>
        <v>0.90102679065800217</v>
      </c>
      <c r="H87" s="20">
        <f t="shared" si="14"/>
        <v>5.7384961452676075E-2</v>
      </c>
      <c r="J87" s="37">
        <v>7</v>
      </c>
      <c r="K87" s="11" t="s">
        <v>22</v>
      </c>
      <c r="M87" s="38">
        <v>6.4075420911019434E-2</v>
      </c>
      <c r="N87" s="38">
        <v>6.5322964770983205E-2</v>
      </c>
      <c r="O87" s="64">
        <f>O86</f>
        <v>6.1798252484806443E-2</v>
      </c>
      <c r="P87" s="64">
        <f t="shared" ref="P87:P100" si="18">P86</f>
        <v>6.2561231485618804E-2</v>
      </c>
      <c r="Q87" s="38">
        <v>5.5993012454069846E-2</v>
      </c>
      <c r="S87" s="20">
        <f t="shared" si="11"/>
        <v>1.2475438599637706E-3</v>
      </c>
      <c r="T87" s="20">
        <f t="shared" si="12"/>
        <v>-2.2771684262129915E-3</v>
      </c>
      <c r="U87" s="20">
        <f t="shared" si="13"/>
        <v>-1.5141894254006305E-3</v>
      </c>
      <c r="V87" s="19"/>
      <c r="W87" s="10">
        <f t="shared" si="16"/>
        <v>1.1165890729727301</v>
      </c>
      <c r="X87" s="10">
        <f t="shared" si="15"/>
        <v>1.138328982321499</v>
      </c>
      <c r="Y87" s="10">
        <f t="shared" si="15"/>
        <v>1.0769067525778491</v>
      </c>
      <c r="Z87" s="10">
        <f t="shared" si="15"/>
        <v>1.0902025531063826</v>
      </c>
      <c r="AA87" s="10">
        <f t="shared" si="17"/>
        <v>0.97574366239220822</v>
      </c>
    </row>
    <row r="88" spans="2:27" s="10" customFormat="1" x14ac:dyDescent="0.25">
      <c r="B88" s="37">
        <v>9</v>
      </c>
      <c r="C88" s="11" t="s">
        <v>24</v>
      </c>
      <c r="D88" s="20">
        <v>3.0184995444093185E-2</v>
      </c>
      <c r="E88" s="20">
        <v>-2.9809057682377217E-2</v>
      </c>
      <c r="F88" s="20">
        <v>1.5011778424891001E-2</v>
      </c>
      <c r="G88" s="20">
        <f t="shared" si="10"/>
        <v>0.88771112380098749</v>
      </c>
      <c r="H88" s="20">
        <f t="shared" si="14"/>
        <v>5.7384961452676075E-2</v>
      </c>
      <c r="J88" s="37">
        <v>8</v>
      </c>
      <c r="K88" s="11" t="s">
        <v>23</v>
      </c>
      <c r="M88" s="38">
        <v>6.5049773906291089E-2</v>
      </c>
      <c r="N88" s="38">
        <v>6.560680357912177E-2</v>
      </c>
      <c r="O88" s="64">
        <f t="shared" ref="O88:O100" si="19">O87</f>
        <v>6.1798252484806443E-2</v>
      </c>
      <c r="P88" s="64">
        <f t="shared" si="18"/>
        <v>6.2561231485618804E-2</v>
      </c>
      <c r="Q88" s="38">
        <v>5.6844461553010123E-2</v>
      </c>
      <c r="S88" s="20">
        <f t="shared" si="11"/>
        <v>5.5702967283068061E-4</v>
      </c>
      <c r="T88" s="20">
        <f t="shared" si="12"/>
        <v>-3.2515214214846461E-3</v>
      </c>
      <c r="U88" s="20">
        <f t="shared" si="13"/>
        <v>-2.488542420672285E-3</v>
      </c>
      <c r="V88" s="19"/>
      <c r="W88" s="10">
        <f t="shared" si="16"/>
        <v>1.1335683123170865</v>
      </c>
      <c r="X88" s="10">
        <f t="shared" si="15"/>
        <v>1.1432752051811699</v>
      </c>
      <c r="Y88" s="10">
        <f t="shared" si="15"/>
        <v>1.0769067525778491</v>
      </c>
      <c r="Z88" s="10">
        <f t="shared" si="15"/>
        <v>1.0902025531063826</v>
      </c>
      <c r="AA88" s="10">
        <f t="shared" si="17"/>
        <v>0.99058115774615119</v>
      </c>
    </row>
    <row r="89" spans="2:27" s="10" customFormat="1" x14ac:dyDescent="0.25">
      <c r="B89" s="37">
        <v>10</v>
      </c>
      <c r="C89" s="11" t="s">
        <v>25</v>
      </c>
      <c r="D89" s="20">
        <v>1.1342134497294274E-2</v>
      </c>
      <c r="E89" s="20">
        <v>-1.8410654508824773E-2</v>
      </c>
      <c r="F89" s="20">
        <v>1.1264819047728705E-2</v>
      </c>
      <c r="G89" s="20">
        <f t="shared" si="10"/>
        <v>0.87459224019801729</v>
      </c>
      <c r="H89" s="20">
        <f t="shared" si="14"/>
        <v>5.7384961452676075E-2</v>
      </c>
      <c r="J89" s="37">
        <v>9</v>
      </c>
      <c r="K89" s="11" t="s">
        <v>24</v>
      </c>
      <c r="M89" s="38">
        <v>6.6769231370216564E-2</v>
      </c>
      <c r="N89" s="38">
        <v>6.6646379882516954E-2</v>
      </c>
      <c r="O89" s="64">
        <f t="shared" si="19"/>
        <v>6.1798252484806443E-2</v>
      </c>
      <c r="P89" s="64">
        <f t="shared" si="18"/>
        <v>6.2561231485618804E-2</v>
      </c>
      <c r="Q89" s="38">
        <v>5.8347028400374597E-2</v>
      </c>
      <c r="S89" s="20">
        <f t="shared" si="11"/>
        <v>-1.2285148769961007E-4</v>
      </c>
      <c r="T89" s="20">
        <f t="shared" si="12"/>
        <v>-4.9709788854101211E-3</v>
      </c>
      <c r="U89" s="20">
        <f t="shared" si="13"/>
        <v>-4.2079998845977601E-3</v>
      </c>
      <c r="V89" s="19"/>
      <c r="W89" s="10">
        <f t="shared" si="16"/>
        <v>1.163531867583103</v>
      </c>
      <c r="X89" s="10">
        <f t="shared" si="15"/>
        <v>1.1613910368743305</v>
      </c>
      <c r="Y89" s="10">
        <f t="shared" si="15"/>
        <v>1.0769067525778491</v>
      </c>
      <c r="Z89" s="10">
        <f t="shared" si="15"/>
        <v>1.0902025531063826</v>
      </c>
      <c r="AA89" s="10">
        <f t="shared" si="17"/>
        <v>1.0167651406107838</v>
      </c>
    </row>
    <row r="90" spans="2:27" s="10" customFormat="1" x14ac:dyDescent="0.25">
      <c r="B90" s="37">
        <v>11</v>
      </c>
      <c r="C90" s="11" t="s">
        <v>26</v>
      </c>
      <c r="D90" s="20">
        <v>1.8692427656471305E-3</v>
      </c>
      <c r="E90" s="20">
        <v>-4.5475423638242963E-5</v>
      </c>
      <c r="F90" s="20">
        <v>9.1319973194817286E-3</v>
      </c>
      <c r="G90" s="20">
        <f t="shared" si="10"/>
        <v>0.86166723172218462</v>
      </c>
      <c r="H90" s="20">
        <f t="shared" si="14"/>
        <v>5.7384961452676075E-2</v>
      </c>
      <c r="J90" s="37">
        <v>10</v>
      </c>
      <c r="K90" s="11" t="s">
        <v>25</v>
      </c>
      <c r="M90" s="38">
        <v>6.874233630709313E-2</v>
      </c>
      <c r="N90" s="38">
        <v>6.7625850475694443E-2</v>
      </c>
      <c r="O90" s="64">
        <f t="shared" si="19"/>
        <v>6.1798252484806443E-2</v>
      </c>
      <c r="P90" s="64">
        <f t="shared" si="18"/>
        <v>6.2561231485618804E-2</v>
      </c>
      <c r="Q90" s="38">
        <v>6.0071247886301006E-2</v>
      </c>
      <c r="S90" s="20">
        <f t="shared" si="11"/>
        <v>-1.1164858313986864E-3</v>
      </c>
      <c r="T90" s="20">
        <f t="shared" si="12"/>
        <v>-6.9440838222866869E-3</v>
      </c>
      <c r="U90" s="20">
        <f t="shared" si="13"/>
        <v>-6.1811048214743258E-3</v>
      </c>
      <c r="V90" s="19"/>
      <c r="W90" s="10">
        <f t="shared" si="16"/>
        <v>1.197915526418593</v>
      </c>
      <c r="X90" s="10">
        <f t="shared" si="15"/>
        <v>1.1784594563414279</v>
      </c>
      <c r="Y90" s="10">
        <f t="shared" si="15"/>
        <v>1.0769067525778491</v>
      </c>
      <c r="Z90" s="10">
        <f t="shared" si="15"/>
        <v>1.0902025531063826</v>
      </c>
      <c r="AA90" s="10">
        <f t="shared" si="17"/>
        <v>1.0468116796739551</v>
      </c>
    </row>
    <row r="91" spans="2:27" s="10" customFormat="1" x14ac:dyDescent="0.25">
      <c r="B91" s="37">
        <v>12</v>
      </c>
      <c r="C91" s="11" t="s">
        <v>27</v>
      </c>
      <c r="D91" s="20">
        <v>-9.3287760810338376E-4</v>
      </c>
      <c r="E91" s="20">
        <v>7.7830435071656896E-3</v>
      </c>
      <c r="F91" s="20">
        <v>9.391163095048229E-3</v>
      </c>
      <c r="G91" s="20">
        <f t="shared" si="10"/>
        <v>0.8489332332238273</v>
      </c>
      <c r="H91" s="20">
        <f t="shared" si="14"/>
        <v>5.7384961452676075E-2</v>
      </c>
      <c r="J91" s="37">
        <v>11</v>
      </c>
      <c r="K91" s="11" t="s">
        <v>26</v>
      </c>
      <c r="M91" s="38">
        <v>6.9505647749841304E-2</v>
      </c>
      <c r="N91" s="38">
        <v>6.8371645791912183E-2</v>
      </c>
      <c r="O91" s="64">
        <f t="shared" si="19"/>
        <v>6.1798252484806443E-2</v>
      </c>
      <c r="P91" s="64">
        <f t="shared" si="18"/>
        <v>6.2561231485618804E-2</v>
      </c>
      <c r="Q91" s="38">
        <v>6.0738275999615857E-2</v>
      </c>
      <c r="S91" s="20">
        <f t="shared" si="11"/>
        <v>-1.1340019579291205E-3</v>
      </c>
      <c r="T91" s="20">
        <f t="shared" si="12"/>
        <v>-7.7073952650348609E-3</v>
      </c>
      <c r="U91" s="20">
        <f t="shared" si="13"/>
        <v>-6.9444162642224999E-3</v>
      </c>
      <c r="V91" s="19"/>
      <c r="W91" s="10">
        <f t="shared" si="16"/>
        <v>1.2112171201362723</v>
      </c>
      <c r="X91" s="10">
        <f t="shared" si="15"/>
        <v>1.1914558110890525</v>
      </c>
      <c r="Y91" s="10">
        <f t="shared" si="15"/>
        <v>1.0769067525778491</v>
      </c>
      <c r="Z91" s="10">
        <f t="shared" si="15"/>
        <v>1.0902025531063826</v>
      </c>
      <c r="AA91" s="10">
        <f t="shared" si="17"/>
        <v>1.0584354238820073</v>
      </c>
    </row>
    <row r="92" spans="2:27" s="10" customFormat="1" x14ac:dyDescent="0.25">
      <c r="B92" s="37">
        <v>13</v>
      </c>
      <c r="C92" s="11" t="s">
        <v>28</v>
      </c>
      <c r="D92" s="20">
        <v>-1E-3</v>
      </c>
      <c r="E92" s="20">
        <v>1.293462731559086E-2</v>
      </c>
      <c r="F92" s="20">
        <v>1.1490224151315058E-2</v>
      </c>
      <c r="G92" s="20">
        <f t="shared" si="10"/>
        <v>0.83638742189539661</v>
      </c>
      <c r="H92" s="20">
        <f t="shared" si="14"/>
        <v>5.7384961452676075E-2</v>
      </c>
      <c r="J92" s="37">
        <v>12</v>
      </c>
      <c r="K92" s="11" t="s">
        <v>27</v>
      </c>
      <c r="M92" s="38">
        <v>6.9632842297555522E-2</v>
      </c>
      <c r="N92" s="38">
        <v>6.8982903714604374E-2</v>
      </c>
      <c r="O92" s="64">
        <f t="shared" si="19"/>
        <v>6.1798252484806443E-2</v>
      </c>
      <c r="P92" s="64">
        <f t="shared" si="18"/>
        <v>6.2561231485618804E-2</v>
      </c>
      <c r="Q92" s="38">
        <v>6.0849426356382803E-2</v>
      </c>
      <c r="S92" s="20">
        <f t="shared" si="11"/>
        <v>-6.4993858295114837E-4</v>
      </c>
      <c r="T92" s="20">
        <f t="shared" si="12"/>
        <v>-7.8345898127490793E-3</v>
      </c>
      <c r="U92" s="20">
        <f t="shared" si="13"/>
        <v>-7.0716108119367183E-3</v>
      </c>
      <c r="V92" s="19"/>
      <c r="W92" s="10">
        <f t="shared" si="16"/>
        <v>1.2134336337400864</v>
      </c>
      <c r="X92" s="10">
        <f t="shared" si="15"/>
        <v>1.2021076945654625</v>
      </c>
      <c r="Y92" s="10">
        <f t="shared" si="15"/>
        <v>1.0769067525778491</v>
      </c>
      <c r="Z92" s="10">
        <f t="shared" si="15"/>
        <v>1.0902025531063826</v>
      </c>
      <c r="AA92" s="10">
        <f t="shared" si="17"/>
        <v>1.0603723487130645</v>
      </c>
    </row>
    <row r="93" spans="2:27" s="10" customFormat="1" x14ac:dyDescent="0.25">
      <c r="B93" s="37">
        <v>14</v>
      </c>
      <c r="C93" s="11" t="s">
        <v>29</v>
      </c>
      <c r="D93" s="20">
        <v>1.2E-2</v>
      </c>
      <c r="E93" s="20">
        <v>1.6678590410685767E-2</v>
      </c>
      <c r="F93" s="20">
        <v>7.3845760203773841E-3</v>
      </c>
      <c r="G93" s="20">
        <f t="shared" si="10"/>
        <v>0.82402701664571099</v>
      </c>
      <c r="H93" s="20">
        <f t="shared" si="14"/>
        <v>5.7384961452676075E-2</v>
      </c>
      <c r="J93" s="37">
        <v>13</v>
      </c>
      <c r="K93" s="11" t="s">
        <v>28</v>
      </c>
      <c r="M93" s="38">
        <v>6.9569247515494273E-2</v>
      </c>
      <c r="N93" s="38">
        <v>6.9617128990467611E-2</v>
      </c>
      <c r="O93" s="64">
        <f t="shared" si="19"/>
        <v>6.1798252484806443E-2</v>
      </c>
      <c r="P93" s="64">
        <f t="shared" si="18"/>
        <v>6.2561231485618804E-2</v>
      </c>
      <c r="Q93" s="64">
        <f>Q92</f>
        <v>6.0849426356382803E-2</v>
      </c>
      <c r="S93" s="20">
        <f t="shared" si="11"/>
        <v>4.7881474973338056E-5</v>
      </c>
      <c r="T93" s="20">
        <f t="shared" si="12"/>
        <v>-7.77099503068783E-3</v>
      </c>
      <c r="U93" s="20">
        <f t="shared" si="13"/>
        <v>-7.008016029875469E-3</v>
      </c>
      <c r="V93" s="19"/>
      <c r="W93" s="10">
        <f t="shared" si="16"/>
        <v>1.2123254203606335</v>
      </c>
      <c r="X93" s="10">
        <f t="shared" si="15"/>
        <v>1.2131598110051725</v>
      </c>
      <c r="Y93" s="10">
        <f t="shared" si="15"/>
        <v>1.0769067525778491</v>
      </c>
      <c r="Z93" s="10">
        <f t="shared" si="15"/>
        <v>1.0902025531063826</v>
      </c>
      <c r="AA93" s="10">
        <f t="shared" si="17"/>
        <v>1.0603723487130645</v>
      </c>
    </row>
    <row r="94" spans="2:27" s="10" customFormat="1" x14ac:dyDescent="0.25">
      <c r="B94" s="37">
        <v>15</v>
      </c>
      <c r="C94" s="11" t="s">
        <v>30</v>
      </c>
      <c r="D94" s="20">
        <v>1.1000000000000001E-2</v>
      </c>
      <c r="E94" s="20">
        <v>9.2581094101274498E-3</v>
      </c>
      <c r="F94" s="20">
        <v>1.0780209302238459E-2</v>
      </c>
      <c r="G94" s="20">
        <f t="shared" si="10"/>
        <v>0.81184927748345925</v>
      </c>
      <c r="H94" s="20">
        <f t="shared" si="14"/>
        <v>5.7384961452676075E-2</v>
      </c>
      <c r="J94" s="37">
        <v>14</v>
      </c>
      <c r="K94" s="11" t="s">
        <v>29</v>
      </c>
      <c r="M94" s="38">
        <v>6.9501139222176614E-2</v>
      </c>
      <c r="N94" s="38">
        <v>7.0400247162584792E-2</v>
      </c>
      <c r="O94" s="64">
        <f t="shared" si="19"/>
        <v>6.1798252484806443E-2</v>
      </c>
      <c r="P94" s="64">
        <f t="shared" si="18"/>
        <v>6.2561231485618804E-2</v>
      </c>
      <c r="Q94" s="64">
        <f>Q93</f>
        <v>6.0849426356382803E-2</v>
      </c>
      <c r="S94" s="20">
        <f t="shared" si="11"/>
        <v>8.991079404081781E-4</v>
      </c>
      <c r="T94" s="20">
        <f t="shared" si="12"/>
        <v>-7.7028867373701709E-3</v>
      </c>
      <c r="U94" s="20">
        <f t="shared" si="13"/>
        <v>-6.9399077365578099E-3</v>
      </c>
      <c r="V94" s="19"/>
      <c r="W94" s="10">
        <f t="shared" si="16"/>
        <v>1.2111385537741006</v>
      </c>
      <c r="X94" s="10">
        <f t="shared" si="15"/>
        <v>1.2268065601236327</v>
      </c>
      <c r="Y94" s="10">
        <f t="shared" si="15"/>
        <v>1.0769067525778491</v>
      </c>
      <c r="Z94" s="10">
        <f t="shared" si="15"/>
        <v>1.0902025531063826</v>
      </c>
      <c r="AA94" s="10">
        <f t="shared" si="17"/>
        <v>1.0603723487130645</v>
      </c>
    </row>
    <row r="95" spans="2:27" s="10" customFormat="1" x14ac:dyDescent="0.25">
      <c r="B95" s="37">
        <v>16</v>
      </c>
      <c r="C95" s="11" t="s">
        <v>31</v>
      </c>
      <c r="D95" s="20">
        <v>5.0000000000000001E-3</v>
      </c>
      <c r="E95" s="20">
        <v>4.831983165971632E-3</v>
      </c>
      <c r="F95" s="20">
        <v>9.426470867219934E-3</v>
      </c>
      <c r="G95" s="20">
        <f t="shared" si="10"/>
        <v>0.79985150490981216</v>
      </c>
      <c r="H95" s="20">
        <f t="shared" si="14"/>
        <v>5.7384961452676075E-2</v>
      </c>
      <c r="J95" s="37">
        <v>15</v>
      </c>
      <c r="K95" s="11" t="s">
        <v>30</v>
      </c>
      <c r="M95" s="38">
        <v>7.031763860575875E-2</v>
      </c>
      <c r="N95" s="38">
        <v>7.0909205744092721E-2</v>
      </c>
      <c r="O95" s="64">
        <f t="shared" si="19"/>
        <v>6.1798252484806443E-2</v>
      </c>
      <c r="P95" s="64">
        <f t="shared" si="18"/>
        <v>6.2561231485618804E-2</v>
      </c>
      <c r="Q95" s="38">
        <v>6.1447843154408543E-2</v>
      </c>
      <c r="S95" s="20">
        <f t="shared" si="11"/>
        <v>5.9156713833397045E-4</v>
      </c>
      <c r="T95" s="20">
        <f t="shared" si="12"/>
        <v>-8.5193861209523075E-3</v>
      </c>
      <c r="U95" s="20">
        <f t="shared" si="13"/>
        <v>-7.7564071201399465E-3</v>
      </c>
      <c r="V95" s="19"/>
      <c r="W95" s="10">
        <f t="shared" si="16"/>
        <v>1.2253670095038389</v>
      </c>
      <c r="X95" s="10">
        <f t="shared" si="15"/>
        <v>1.235675758056747</v>
      </c>
      <c r="Y95" s="10">
        <f t="shared" si="15"/>
        <v>1.0769067525778491</v>
      </c>
      <c r="Z95" s="10">
        <f t="shared" si="15"/>
        <v>1.0902025531063826</v>
      </c>
      <c r="AA95" s="10">
        <f t="shared" si="17"/>
        <v>1.0708004605890173</v>
      </c>
    </row>
    <row r="96" spans="2:27" s="10" customFormat="1" x14ac:dyDescent="0.25">
      <c r="B96" s="37">
        <v>17</v>
      </c>
      <c r="C96" s="11" t="s">
        <v>32</v>
      </c>
      <c r="D96" s="20">
        <v>-2E-3</v>
      </c>
      <c r="E96" s="20">
        <v>-8.97419212060699E-2</v>
      </c>
      <c r="F96" s="20">
        <v>1.4374535765901753E-2</v>
      </c>
      <c r="G96" s="20">
        <f t="shared" si="10"/>
        <v>0.78803103932001206</v>
      </c>
      <c r="H96" s="20">
        <f t="shared" si="14"/>
        <v>5.7384961452676075E-2</v>
      </c>
      <c r="J96" s="37">
        <v>16</v>
      </c>
      <c r="K96" s="11" t="s">
        <v>31</v>
      </c>
      <c r="M96" s="38">
        <v>7.1074889255904175E-2</v>
      </c>
      <c r="N96" s="38">
        <v>7.1657569085802619E-2</v>
      </c>
      <c r="O96" s="64">
        <f t="shared" si="19"/>
        <v>6.1798252484806443E-2</v>
      </c>
      <c r="P96" s="64">
        <f t="shared" si="18"/>
        <v>6.2561231485618804E-2</v>
      </c>
      <c r="Q96" s="38">
        <v>6.2109574977338371E-2</v>
      </c>
      <c r="S96" s="20">
        <f t="shared" si="11"/>
        <v>5.8267982989844425E-4</v>
      </c>
      <c r="T96" s="20">
        <f t="shared" si="12"/>
        <v>-9.2766367710977321E-3</v>
      </c>
      <c r="U96" s="20">
        <f t="shared" si="13"/>
        <v>-8.5136577702853711E-3</v>
      </c>
      <c r="V96" s="19"/>
      <c r="W96" s="10">
        <f t="shared" si="16"/>
        <v>1.2385629868291859</v>
      </c>
      <c r="X96" s="10">
        <f t="shared" si="15"/>
        <v>1.2487168636489685</v>
      </c>
      <c r="Y96" s="10">
        <f t="shared" si="15"/>
        <v>1.0769067525778491</v>
      </c>
      <c r="Z96" s="10">
        <f t="shared" si="15"/>
        <v>1.0902025531063826</v>
      </c>
      <c r="AA96" s="10">
        <f t="shared" si="17"/>
        <v>1.0823319107491005</v>
      </c>
    </row>
    <row r="97" spans="1:27" s="10" customFormat="1" x14ac:dyDescent="0.25">
      <c r="B97" s="37">
        <v>18</v>
      </c>
      <c r="C97" s="11" t="s">
        <v>33</v>
      </c>
      <c r="D97" s="20">
        <v>1.9E-2</v>
      </c>
      <c r="E97" s="20">
        <v>8.3102399077017108E-2</v>
      </c>
      <c r="F97" s="20">
        <v>1.3629451436075607E-2</v>
      </c>
      <c r="G97" s="20">
        <f t="shared" si="10"/>
        <v>0.77638526041380518</v>
      </c>
      <c r="H97" s="20">
        <f t="shared" si="14"/>
        <v>5.7384961452676075E-2</v>
      </c>
      <c r="J97" s="37">
        <v>17</v>
      </c>
      <c r="K97" s="11" t="s">
        <v>32</v>
      </c>
      <c r="M97" s="38">
        <v>7.1422800838811834E-2</v>
      </c>
      <c r="N97" s="38">
        <v>7.2318862035470277E-2</v>
      </c>
      <c r="O97" s="64">
        <f t="shared" si="19"/>
        <v>6.1798252484806443E-2</v>
      </c>
      <c r="P97" s="64">
        <f t="shared" si="18"/>
        <v>6.2561231485618804E-2</v>
      </c>
      <c r="Q97" s="38">
        <v>6.2413601346852449E-2</v>
      </c>
      <c r="S97" s="20">
        <f t="shared" si="11"/>
        <v>8.9606119665844308E-4</v>
      </c>
      <c r="T97" s="20">
        <f t="shared" si="12"/>
        <v>-9.6245483540053911E-3</v>
      </c>
      <c r="U97" s="20">
        <f t="shared" si="13"/>
        <v>-8.8615693531930301E-3</v>
      </c>
      <c r="V97" s="19"/>
      <c r="W97" s="10">
        <f t="shared" si="16"/>
        <v>1.2446257526497149</v>
      </c>
      <c r="X97" s="10">
        <f t="shared" si="15"/>
        <v>1.2602406659296932</v>
      </c>
      <c r="Y97" s="10">
        <f t="shared" si="15"/>
        <v>1.0769067525778491</v>
      </c>
      <c r="Z97" s="10">
        <f t="shared" si="15"/>
        <v>1.0902025531063826</v>
      </c>
      <c r="AA97" s="10">
        <f t="shared" si="17"/>
        <v>1.0876299254522175</v>
      </c>
    </row>
    <row r="98" spans="1:27" s="10" customFormat="1" x14ac:dyDescent="0.25">
      <c r="B98" s="37">
        <v>19</v>
      </c>
      <c r="C98" s="11" t="s">
        <v>34</v>
      </c>
      <c r="D98" s="20">
        <v>7.9000000000000001E-2</v>
      </c>
      <c r="E98" s="20">
        <v>3.9858974425165783E-2</v>
      </c>
      <c r="F98" s="20">
        <v>3.7482550347457746E-2</v>
      </c>
      <c r="G98" s="20">
        <f t="shared" si="10"/>
        <v>0.76491158661458636</v>
      </c>
      <c r="H98" s="20">
        <f t="shared" si="14"/>
        <v>5.7384961452676075E-2</v>
      </c>
      <c r="J98" s="37">
        <v>18</v>
      </c>
      <c r="K98" s="11" t="s">
        <v>33</v>
      </c>
      <c r="M98" s="38">
        <v>7.1282954994769443E-2</v>
      </c>
      <c r="N98" s="38">
        <v>7.3336581552902014E-2</v>
      </c>
      <c r="O98" s="64">
        <f t="shared" si="19"/>
        <v>6.1798252484806443E-2</v>
      </c>
      <c r="P98" s="64">
        <f t="shared" si="18"/>
        <v>6.2561231485618804E-2</v>
      </c>
      <c r="Q98" s="64">
        <f>Q97</f>
        <v>6.2413601346852449E-2</v>
      </c>
      <c r="S98" s="20">
        <f t="shared" si="11"/>
        <v>2.0536265581325708E-3</v>
      </c>
      <c r="T98" s="20">
        <f t="shared" si="12"/>
        <v>-9.484702509963E-3</v>
      </c>
      <c r="U98" s="20">
        <f t="shared" si="13"/>
        <v>-8.721723509150639E-3</v>
      </c>
      <c r="V98" s="19"/>
      <c r="W98" s="10">
        <f t="shared" si="16"/>
        <v>1.2421887754260268</v>
      </c>
      <c r="X98" s="10">
        <f t="shared" si="16"/>
        <v>1.2779756175906964</v>
      </c>
      <c r="Y98" s="10">
        <f t="shared" si="16"/>
        <v>1.0769067525778491</v>
      </c>
      <c r="Z98" s="10">
        <f t="shared" si="16"/>
        <v>1.0902025531063826</v>
      </c>
      <c r="AA98" s="10">
        <f t="shared" si="17"/>
        <v>1.0876299254522175</v>
      </c>
    </row>
    <row r="99" spans="1:27" s="10" customFormat="1" x14ac:dyDescent="0.25">
      <c r="B99" s="37">
        <v>20</v>
      </c>
      <c r="C99" s="11" t="s">
        <v>35</v>
      </c>
      <c r="D99" s="20">
        <v>5.2999999999999999E-2</v>
      </c>
      <c r="E99" s="20">
        <v>9.2069221376028972E-3</v>
      </c>
      <c r="F99" s="20">
        <v>5.3217645294031335E-2</v>
      </c>
      <c r="G99" s="20">
        <f t="shared" si="10"/>
        <v>0.7536074744971295</v>
      </c>
      <c r="H99" s="20">
        <f t="shared" si="14"/>
        <v>5.7384961452676075E-2</v>
      </c>
      <c r="J99" s="37">
        <v>19</v>
      </c>
      <c r="K99" s="11" t="s">
        <v>34</v>
      </c>
      <c r="M99" s="38">
        <v>7.2608889240627153E-2</v>
      </c>
      <c r="N99" s="38">
        <v>7.4315128644753065E-2</v>
      </c>
      <c r="O99" s="64">
        <f t="shared" si="19"/>
        <v>6.1798252484806443E-2</v>
      </c>
      <c r="P99" s="64">
        <f t="shared" si="18"/>
        <v>6.2561231485618804E-2</v>
      </c>
      <c r="Q99" s="38">
        <v>6.3450077763397561E-2</v>
      </c>
      <c r="S99" s="20">
        <f t="shared" si="11"/>
        <v>1.7062394041259116E-3</v>
      </c>
      <c r="T99" s="20">
        <f t="shared" si="12"/>
        <v>-1.081063675582071E-2</v>
      </c>
      <c r="U99" s="20">
        <f t="shared" si="13"/>
        <v>-1.0047657755008349E-2</v>
      </c>
      <c r="V99" s="19"/>
      <c r="W99" s="10">
        <f t="shared" si="16"/>
        <v>1.2652947288377263</v>
      </c>
      <c r="X99" s="10">
        <f t="shared" si="16"/>
        <v>1.2950279439681922</v>
      </c>
      <c r="Y99" s="10">
        <f t="shared" si="16"/>
        <v>1.0769067525778491</v>
      </c>
      <c r="Z99" s="10">
        <f t="shared" si="16"/>
        <v>1.0902025531063826</v>
      </c>
      <c r="AA99" s="10">
        <f t="shared" si="17"/>
        <v>1.1056917379952103</v>
      </c>
    </row>
    <row r="100" spans="1:27" s="10" customFormat="1" x14ac:dyDescent="0.25">
      <c r="F100" s="45" t="s">
        <v>79</v>
      </c>
      <c r="G100" s="46">
        <f>SUM(G80:G99)</f>
        <v>17.426168366858182</v>
      </c>
      <c r="J100" s="37">
        <v>20</v>
      </c>
      <c r="K100" s="11" t="s">
        <v>35</v>
      </c>
      <c r="M100" s="38">
        <v>7.8224533343386499E-2</v>
      </c>
      <c r="N100" s="38">
        <v>7.704215326418673E-2</v>
      </c>
      <c r="O100" s="64">
        <f t="shared" si="19"/>
        <v>6.1798252484806443E-2</v>
      </c>
      <c r="P100" s="64">
        <f t="shared" si="18"/>
        <v>6.2561231485618804E-2</v>
      </c>
      <c r="Q100" s="38">
        <v>6.8357370227696501E-2</v>
      </c>
      <c r="S100" s="20">
        <f t="shared" si="11"/>
        <v>-1.1823800791997685E-3</v>
      </c>
      <c r="T100" s="20">
        <f t="shared" si="12"/>
        <v>-1.6426280858580056E-2</v>
      </c>
      <c r="U100" s="20">
        <f t="shared" si="13"/>
        <v>-1.5663301857767695E-2</v>
      </c>
      <c r="V100" s="19"/>
      <c r="W100" s="10">
        <f t="shared" ref="W100:Z100" si="20">M100/M$81</f>
        <v>1.363153888460765</v>
      </c>
      <c r="X100" s="10">
        <f t="shared" si="20"/>
        <v>1.3425495341270106</v>
      </c>
      <c r="Y100" s="10">
        <f t="shared" si="20"/>
        <v>1.0769067525778491</v>
      </c>
      <c r="Z100" s="10">
        <f t="shared" si="20"/>
        <v>1.0902025531063826</v>
      </c>
      <c r="AA100" s="10">
        <f t="shared" si="17"/>
        <v>1.191207042703498</v>
      </c>
    </row>
    <row r="101" spans="1:27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42" t="s">
        <v>72</v>
      </c>
      <c r="L101" s="10"/>
      <c r="M101" s="43">
        <f>IRR(M80:M100)</f>
        <v>2.8235610996901084E-2</v>
      </c>
      <c r="N101" s="43">
        <f t="shared" ref="N101:Q101" si="21">IRR(N80:N100)</f>
        <v>2.8847440129810886E-2</v>
      </c>
      <c r="O101" s="43">
        <f t="shared" si="21"/>
        <v>1.9859043128054754E-2</v>
      </c>
      <c r="P101" s="43">
        <f t="shared" si="21"/>
        <v>2.1042510341609866E-2</v>
      </c>
      <c r="Q101" s="43">
        <f t="shared" si="21"/>
        <v>1.4813178188109566E-2</v>
      </c>
      <c r="R101" s="10"/>
      <c r="S101" s="10"/>
      <c r="T101" s="10"/>
      <c r="U101" s="10"/>
    </row>
    <row r="102" spans="1:2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48" t="s">
        <v>86</v>
      </c>
      <c r="N103" s="47" t="s">
        <v>87</v>
      </c>
      <c r="O103" s="47" t="s">
        <v>88</v>
      </c>
      <c r="P103" s="47" t="s">
        <v>89</v>
      </c>
      <c r="Q103" s="47" t="s">
        <v>91</v>
      </c>
      <c r="R103" s="10"/>
      <c r="S103" s="10"/>
      <c r="T103" s="10"/>
      <c r="U103" s="10"/>
    </row>
    <row r="104" spans="1:27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L104" s="10" t="s">
        <v>92</v>
      </c>
      <c r="M104" s="49">
        <f>1*(1+M101)^20</f>
        <v>1.7452305843927267</v>
      </c>
      <c r="N104" s="49">
        <f t="shared" ref="N104:O104" si="22">1*(1+N101)^20</f>
        <v>1.7661176347156415</v>
      </c>
      <c r="O104" s="49">
        <f t="shared" si="22"/>
        <v>1.4818458323356887</v>
      </c>
      <c r="P104" s="49">
        <f>1*(1+P101)^20</f>
        <v>1.5166189557210679</v>
      </c>
      <c r="Q104" s="49">
        <f>1*(1+Q101)^20</f>
        <v>1.3419055997016531</v>
      </c>
      <c r="R104" s="10"/>
      <c r="S104" s="10"/>
      <c r="T104" s="10"/>
      <c r="U104" s="10"/>
    </row>
    <row r="105" spans="1:27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 t="s">
        <v>90</v>
      </c>
      <c r="M105" s="10"/>
      <c r="N105" s="40">
        <f>(N104-M104)/M104</f>
        <v>1.1968074883458862E-2</v>
      </c>
      <c r="O105" s="40">
        <f>(O104-M104)/M104</f>
        <v>-0.15091687849871474</v>
      </c>
      <c r="P105" s="40">
        <f>(P104-M104)/M104</f>
        <v>-0.13099222000582056</v>
      </c>
      <c r="Q105" s="40">
        <f>(Q104-M104)/M104</f>
        <v>-0.23110125865197073</v>
      </c>
      <c r="R105" s="10"/>
      <c r="S105" s="10"/>
      <c r="T105" s="10"/>
      <c r="U105" s="10"/>
    </row>
    <row r="106" spans="1:2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7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7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7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7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</sheetData>
  <mergeCells count="7">
    <mergeCell ref="J80:K80"/>
    <mergeCell ref="A5:B5"/>
    <mergeCell ref="C6:AI6"/>
    <mergeCell ref="A7:A8"/>
    <mergeCell ref="C75:F75"/>
    <mergeCell ref="C76:F76"/>
    <mergeCell ref="C77:F77"/>
  </mergeCells>
  <pageMargins left="0.7" right="0.7" top="0.75" bottom="0.75" header="0.3" footer="0.3"/>
  <pageSetup paperSize="9" orientation="portrait" r:id="rId1"/>
  <ignoredErrors>
    <ignoredError sqref="K81:K10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7BCB-8FB4-4D8D-B235-FA6D0D0C531D}">
  <sheetPr>
    <tabColor theme="3" tint="0.499984740745262"/>
  </sheetPr>
  <dimension ref="A1:AI110"/>
  <sheetViews>
    <sheetView tabSelected="1" topLeftCell="O99" zoomScale="110" zoomScaleNormal="110" workbookViewId="0">
      <selection activeCell="W103" sqref="W103"/>
    </sheetView>
  </sheetViews>
  <sheetFormatPr defaultRowHeight="15" x14ac:dyDescent="0.25"/>
  <cols>
    <col min="1" max="1" width="22.85546875" style="19" customWidth="1"/>
    <col min="2" max="2" width="4.42578125" style="19" customWidth="1"/>
    <col min="3" max="3" width="8.42578125" style="19" customWidth="1"/>
    <col min="4" max="6" width="9.28515625" style="19" bestFit="1" customWidth="1"/>
    <col min="7" max="8" width="15.85546875" style="19" customWidth="1"/>
    <col min="9" max="9" width="1.85546875" style="19" customWidth="1"/>
    <col min="10" max="10" width="3.85546875" style="19" customWidth="1"/>
    <col min="11" max="11" width="8.140625" style="19" customWidth="1"/>
    <col min="12" max="12" width="1.7109375" style="19" customWidth="1"/>
    <col min="13" max="17" width="16.42578125" style="19" customWidth="1"/>
    <col min="18" max="18" width="1.28515625" style="19" customWidth="1"/>
    <col min="19" max="22" width="16.28515625" style="19" customWidth="1"/>
    <col min="23" max="28" width="9.28515625" style="19" customWidth="1"/>
    <col min="29" max="31" width="9.28515625" style="19" bestFit="1" customWidth="1"/>
    <col min="32" max="16384" width="9.140625" style="19"/>
  </cols>
  <sheetData>
    <row r="1" spans="1:35" hidden="1" x14ac:dyDescent="0.25"/>
    <row r="2" spans="1:35" hidden="1" x14ac:dyDescent="0.25"/>
    <row r="3" spans="1:35" hidden="1" x14ac:dyDescent="0.25"/>
    <row r="4" spans="1:35" hidden="1" x14ac:dyDescent="0.25"/>
    <row r="5" spans="1:35" ht="60" hidden="1" x14ac:dyDescent="0.25">
      <c r="A5" s="61" t="s">
        <v>6</v>
      </c>
      <c r="B5" s="61" t="s">
        <v>5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/>
      <c r="J5" s="24"/>
      <c r="K5" s="24"/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/>
      <c r="R5" s="24" t="s">
        <v>18</v>
      </c>
      <c r="S5" s="24" t="s">
        <v>19</v>
      </c>
      <c r="T5" s="24" t="s">
        <v>20</v>
      </c>
      <c r="U5" s="24" t="s">
        <v>21</v>
      </c>
      <c r="V5" s="24" t="s">
        <v>22</v>
      </c>
      <c r="W5" s="24" t="s">
        <v>23</v>
      </c>
      <c r="X5" s="24" t="s">
        <v>24</v>
      </c>
      <c r="Y5" s="24" t="s">
        <v>25</v>
      </c>
      <c r="Z5" s="24" t="s">
        <v>26</v>
      </c>
      <c r="AA5" s="24" t="s">
        <v>27</v>
      </c>
      <c r="AB5" s="24" t="s">
        <v>28</v>
      </c>
      <c r="AC5" s="24" t="s">
        <v>29</v>
      </c>
      <c r="AD5" s="24" t="s">
        <v>30</v>
      </c>
      <c r="AE5" s="24" t="s">
        <v>31</v>
      </c>
      <c r="AF5" s="24" t="s">
        <v>32</v>
      </c>
      <c r="AG5" s="24" t="s">
        <v>33</v>
      </c>
      <c r="AH5" s="24" t="s">
        <v>34</v>
      </c>
      <c r="AI5" s="24" t="s">
        <v>35</v>
      </c>
    </row>
    <row r="6" spans="1:35" hidden="1" x14ac:dyDescent="0.25">
      <c r="A6" s="23" t="s">
        <v>36</v>
      </c>
      <c r="B6" s="23" t="s">
        <v>37</v>
      </c>
      <c r="C6" s="62" t="s">
        <v>5</v>
      </c>
      <c r="D6" s="62" t="s">
        <v>5</v>
      </c>
      <c r="E6" s="62" t="s">
        <v>5</v>
      </c>
      <c r="F6" s="62" t="s">
        <v>5</v>
      </c>
      <c r="G6" s="62" t="s">
        <v>5</v>
      </c>
      <c r="H6" s="62" t="s">
        <v>5</v>
      </c>
      <c r="I6" s="62"/>
      <c r="J6" s="62"/>
      <c r="K6" s="62"/>
      <c r="L6" s="62" t="s">
        <v>5</v>
      </c>
      <c r="M6" s="62" t="s">
        <v>5</v>
      </c>
      <c r="N6" s="62" t="s">
        <v>5</v>
      </c>
      <c r="O6" s="62" t="s">
        <v>5</v>
      </c>
      <c r="P6" s="62" t="s">
        <v>5</v>
      </c>
      <c r="Q6" s="62"/>
      <c r="R6" s="62" t="s">
        <v>5</v>
      </c>
      <c r="S6" s="62" t="s">
        <v>5</v>
      </c>
      <c r="T6" s="62" t="s">
        <v>5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B6" s="62" t="s">
        <v>5</v>
      </c>
      <c r="AC6" s="62" t="s">
        <v>5</v>
      </c>
      <c r="AD6" s="62" t="s">
        <v>5</v>
      </c>
      <c r="AE6" s="62" t="s">
        <v>5</v>
      </c>
      <c r="AF6" s="62" t="s">
        <v>5</v>
      </c>
      <c r="AG6" s="62" t="s">
        <v>5</v>
      </c>
      <c r="AH6" s="62" t="s">
        <v>5</v>
      </c>
      <c r="AI6" s="62" t="s">
        <v>5</v>
      </c>
    </row>
    <row r="7" spans="1:35" ht="35.25" hidden="1" customHeight="1" x14ac:dyDescent="0.25">
      <c r="A7" s="62" t="s">
        <v>38</v>
      </c>
      <c r="B7" s="24" t="s">
        <v>39</v>
      </c>
      <c r="C7" s="25">
        <v>1499354.9</v>
      </c>
      <c r="D7" s="25">
        <v>1518348.5</v>
      </c>
      <c r="E7" s="25">
        <v>1546137.5</v>
      </c>
      <c r="F7" s="25">
        <v>1574132.1</v>
      </c>
      <c r="G7" s="25">
        <v>1599723.2</v>
      </c>
      <c r="H7" s="25">
        <v>1660304</v>
      </c>
      <c r="I7" s="25"/>
      <c r="J7" s="25"/>
      <c r="K7" s="25"/>
      <c r="L7" s="25">
        <v>1692702.7</v>
      </c>
      <c r="M7" s="25">
        <v>1697001.2</v>
      </c>
      <c r="N7" s="25">
        <v>1699353.7</v>
      </c>
      <c r="O7" s="25">
        <v>1723545.6000000001</v>
      </c>
      <c r="P7" s="25">
        <v>1737641.6</v>
      </c>
      <c r="Q7" s="25"/>
      <c r="R7" s="25">
        <v>1768756.5</v>
      </c>
      <c r="S7" s="25">
        <v>1795059.2</v>
      </c>
      <c r="T7" s="25">
        <v>1777790.5</v>
      </c>
      <c r="U7" s="25">
        <v>1683906.5</v>
      </c>
      <c r="V7" s="25">
        <v>1712756.8</v>
      </c>
      <c r="W7" s="25">
        <v>1724871.7</v>
      </c>
      <c r="X7" s="25">
        <v>1673454.9</v>
      </c>
      <c r="Y7" s="25">
        <v>1642645.5</v>
      </c>
      <c r="Z7" s="25">
        <v>1642570.8</v>
      </c>
      <c r="AA7" s="25">
        <v>1655355</v>
      </c>
      <c r="AB7" s="25">
        <v>1676766.4</v>
      </c>
      <c r="AC7" s="25">
        <v>1704732.5</v>
      </c>
      <c r="AD7" s="25">
        <v>1720515.1</v>
      </c>
      <c r="AE7" s="25">
        <v>1728828.6</v>
      </c>
      <c r="AF7" s="25">
        <v>1573680.2</v>
      </c>
      <c r="AG7" s="25">
        <v>1704456.8</v>
      </c>
      <c r="AH7" s="25">
        <v>1772394.7</v>
      </c>
      <c r="AI7" s="25">
        <v>1788713</v>
      </c>
    </row>
    <row r="8" spans="1:35" ht="35.25" hidden="1" customHeight="1" x14ac:dyDescent="0.25">
      <c r="A8" s="62" t="s">
        <v>38</v>
      </c>
      <c r="B8" s="24" t="s">
        <v>40</v>
      </c>
      <c r="C8" s="25">
        <v>988243.2</v>
      </c>
      <c r="D8" s="25">
        <v>1045872.7</v>
      </c>
      <c r="E8" s="25">
        <v>1092357.3</v>
      </c>
      <c r="F8" s="25">
        <v>1138856.1000000001</v>
      </c>
      <c r="G8" s="25">
        <v>1175149.5</v>
      </c>
      <c r="H8" s="25">
        <v>1241512.8999999999</v>
      </c>
      <c r="I8" s="25"/>
      <c r="J8" s="25"/>
      <c r="K8" s="25"/>
      <c r="L8" s="25">
        <v>1304136.8</v>
      </c>
      <c r="M8" s="25">
        <v>1350258.9</v>
      </c>
      <c r="N8" s="25">
        <v>1394693.2</v>
      </c>
      <c r="O8" s="25">
        <v>1452319</v>
      </c>
      <c r="P8" s="25">
        <v>1493635.3</v>
      </c>
      <c r="Q8" s="25"/>
      <c r="R8" s="25">
        <v>1552686.8</v>
      </c>
      <c r="S8" s="25">
        <v>1614839.8</v>
      </c>
      <c r="T8" s="25">
        <v>1637699.4</v>
      </c>
      <c r="U8" s="25">
        <v>1577255.9</v>
      </c>
      <c r="V8" s="25">
        <v>1611279.4</v>
      </c>
      <c r="W8" s="25">
        <v>1648755.8</v>
      </c>
      <c r="X8" s="25">
        <v>1624358.7</v>
      </c>
      <c r="Y8" s="25">
        <v>1612751.3</v>
      </c>
      <c r="Z8" s="25">
        <v>1627405.6</v>
      </c>
      <c r="AA8" s="25">
        <v>1655355</v>
      </c>
      <c r="AB8" s="25">
        <v>1695786.8</v>
      </c>
      <c r="AC8" s="25">
        <v>1736592.8</v>
      </c>
      <c r="AD8" s="25">
        <v>1771391.2</v>
      </c>
      <c r="AE8" s="25">
        <v>1796648.5</v>
      </c>
      <c r="AF8" s="25">
        <v>1661239.8</v>
      </c>
      <c r="AG8" s="25">
        <v>1821934.6</v>
      </c>
      <c r="AH8" s="25">
        <v>1962845.8</v>
      </c>
      <c r="AI8" s="25">
        <v>2085375.6</v>
      </c>
    </row>
    <row r="9" spans="1:35" hidden="1" x14ac:dyDescent="0.25"/>
    <row r="10" spans="1:35" hidden="1" x14ac:dyDescent="0.25"/>
    <row r="11" spans="1:35" ht="60" hidden="1" x14ac:dyDescent="0.25">
      <c r="C11" s="26" t="s">
        <v>7</v>
      </c>
      <c r="D11" s="26" t="s">
        <v>8</v>
      </c>
      <c r="E11" s="26" t="s">
        <v>9</v>
      </c>
      <c r="F11" s="26" t="s">
        <v>10</v>
      </c>
      <c r="G11" s="26" t="s">
        <v>11</v>
      </c>
      <c r="H11" s="26" t="s">
        <v>12</v>
      </c>
      <c r="I11" s="26"/>
      <c r="J11" s="26"/>
      <c r="K11" s="26"/>
      <c r="L11" s="26" t="s">
        <v>13</v>
      </c>
      <c r="M11" s="26" t="s">
        <v>14</v>
      </c>
      <c r="N11" s="26" t="s">
        <v>15</v>
      </c>
      <c r="O11" s="26" t="s">
        <v>16</v>
      </c>
      <c r="P11" s="26" t="s">
        <v>17</v>
      </c>
      <c r="Q11" s="26"/>
      <c r="R11" s="26" t="s">
        <v>18</v>
      </c>
      <c r="S11" s="26" t="s">
        <v>19</v>
      </c>
      <c r="T11" s="26" t="s">
        <v>20</v>
      </c>
      <c r="U11" s="26" t="s">
        <v>21</v>
      </c>
      <c r="V11" s="26" t="s">
        <v>22</v>
      </c>
      <c r="W11" s="26" t="s">
        <v>23</v>
      </c>
      <c r="X11" s="26" t="s">
        <v>24</v>
      </c>
      <c r="Y11" s="26" t="s">
        <v>25</v>
      </c>
      <c r="Z11" s="26" t="s">
        <v>26</v>
      </c>
      <c r="AA11" s="26" t="s">
        <v>27</v>
      </c>
      <c r="AB11" s="26" t="s">
        <v>28</v>
      </c>
      <c r="AC11" s="26" t="s">
        <v>29</v>
      </c>
      <c r="AD11" s="26" t="s">
        <v>30</v>
      </c>
      <c r="AE11" s="26" t="s">
        <v>31</v>
      </c>
      <c r="AF11" s="26" t="s">
        <v>32</v>
      </c>
      <c r="AG11" s="26" t="s">
        <v>33</v>
      </c>
      <c r="AH11" s="26" t="s">
        <v>34</v>
      </c>
      <c r="AI11" s="26" t="s">
        <v>35</v>
      </c>
    </row>
    <row r="12" spans="1:35" hidden="1" x14ac:dyDescent="0.25">
      <c r="B12" s="27" t="s">
        <v>55</v>
      </c>
      <c r="D12" s="19">
        <f>(D7-C7)/C7</f>
        <v>1.2667848019171507E-2</v>
      </c>
      <c r="E12" s="19">
        <f t="shared" ref="E12:AI12" si="0">(E7-D7)/D7</f>
        <v>1.8302122338843815E-2</v>
      </c>
      <c r="F12" s="19">
        <f t="shared" si="0"/>
        <v>1.8106151619762211E-2</v>
      </c>
      <c r="G12" s="19">
        <f t="shared" si="0"/>
        <v>1.6257275993545813E-2</v>
      </c>
      <c r="H12" s="19">
        <f t="shared" si="0"/>
        <v>3.7869551432397834E-2</v>
      </c>
      <c r="L12" s="19">
        <f>(L7-H7)/H7</f>
        <v>1.9513715560523826E-2</v>
      </c>
      <c r="M12" s="19">
        <f t="shared" si="0"/>
        <v>2.5394299896845441E-3</v>
      </c>
      <c r="N12" s="19">
        <f t="shared" si="0"/>
        <v>1.3862689077650623E-3</v>
      </c>
      <c r="O12" s="19">
        <f t="shared" si="0"/>
        <v>1.4235941581790854E-2</v>
      </c>
      <c r="P12" s="19">
        <f t="shared" si="0"/>
        <v>8.1784897365059558E-3</v>
      </c>
      <c r="R12" s="19">
        <f>(R7-P7)/P7</f>
        <v>1.790639680817949E-2</v>
      </c>
      <c r="S12" s="19">
        <f t="shared" si="0"/>
        <v>1.4870729803678434E-2</v>
      </c>
      <c r="T12" s="19">
        <f t="shared" si="0"/>
        <v>-9.6201284057929413E-3</v>
      </c>
      <c r="U12" s="19">
        <f t="shared" si="0"/>
        <v>-5.280937208293103E-2</v>
      </c>
      <c r="V12" s="19">
        <f t="shared" si="0"/>
        <v>1.7132958391692203E-2</v>
      </c>
      <c r="W12" s="19">
        <f t="shared" si="0"/>
        <v>7.0733334703443635E-3</v>
      </c>
      <c r="X12" s="19">
        <f t="shared" si="0"/>
        <v>-2.9809057682377217E-2</v>
      </c>
      <c r="Y12" s="19">
        <f t="shared" si="0"/>
        <v>-1.8410654508824773E-2</v>
      </c>
      <c r="Z12" s="19">
        <f t="shared" si="0"/>
        <v>-4.5475423638242963E-5</v>
      </c>
      <c r="AA12" s="19">
        <f t="shared" si="0"/>
        <v>7.7830435071656896E-3</v>
      </c>
      <c r="AB12" s="19">
        <f t="shared" si="0"/>
        <v>1.293462731559086E-2</v>
      </c>
      <c r="AC12" s="19">
        <f t="shared" si="0"/>
        <v>1.6678590410685767E-2</v>
      </c>
      <c r="AD12" s="19">
        <f t="shared" si="0"/>
        <v>9.2581094101274498E-3</v>
      </c>
      <c r="AE12" s="19">
        <f t="shared" si="0"/>
        <v>4.831983165971632E-3</v>
      </c>
      <c r="AF12" s="19">
        <f t="shared" si="0"/>
        <v>-8.97419212060699E-2</v>
      </c>
      <c r="AG12" s="19">
        <f t="shared" si="0"/>
        <v>8.3102399077017108E-2</v>
      </c>
      <c r="AH12" s="19">
        <f t="shared" si="0"/>
        <v>3.9858974425165783E-2</v>
      </c>
      <c r="AI12" s="19">
        <f t="shared" si="0"/>
        <v>9.2069221376028972E-3</v>
      </c>
    </row>
    <row r="13" spans="1:35" hidden="1" x14ac:dyDescent="0.25">
      <c r="B13" s="28" t="s">
        <v>56</v>
      </c>
      <c r="D13" s="19">
        <v>3.8999908308781368E-2</v>
      </c>
      <c r="E13" s="19">
        <v>1.7324467681628309E-2</v>
      </c>
      <c r="F13" s="19">
        <v>1.7975289387392301E-2</v>
      </c>
      <c r="G13" s="19">
        <v>1.5799413071250084E-2</v>
      </c>
      <c r="H13" s="19">
        <v>2.5617423125922918E-2</v>
      </c>
      <c r="L13" s="19">
        <v>2.6761943401202495E-2</v>
      </c>
      <c r="M13" s="19">
        <v>2.4326536938051563E-2</v>
      </c>
      <c r="N13" s="19">
        <v>2.459727357093339E-2</v>
      </c>
      <c r="O13" s="19">
        <v>1.9867415834037332E-2</v>
      </c>
      <c r="P13" s="19">
        <v>1.7045439474702127E-2</v>
      </c>
      <c r="R13" s="19">
        <v>1.9952258296118193E-2</v>
      </c>
      <c r="S13" s="19">
        <v>1.7214344299219735E-2</v>
      </c>
      <c r="T13" s="19">
        <v>3.2307661369740462E-2</v>
      </c>
      <c r="U13" s="19">
        <v>7.4516465871507535E-3</v>
      </c>
      <c r="V13" s="19">
        <v>1.5532528709664298E-2</v>
      </c>
      <c r="W13" s="19">
        <v>2.6999949598750028E-2</v>
      </c>
      <c r="X13" s="19">
        <v>3.0184995444093185E-2</v>
      </c>
      <c r="Y13" s="19">
        <v>1.1342134497294274E-2</v>
      </c>
      <c r="Z13" s="19">
        <v>1.8692427656471305E-3</v>
      </c>
      <c r="AA13" s="19">
        <v>-9.3287760810338376E-4</v>
      </c>
      <c r="AB13" s="19">
        <v>-1E-3</v>
      </c>
      <c r="AC13" s="19">
        <v>1.2E-2</v>
      </c>
      <c r="AD13" s="19">
        <v>1.1000000000000001E-2</v>
      </c>
      <c r="AE13" s="19">
        <v>5.0000000000000001E-3</v>
      </c>
      <c r="AF13" s="19">
        <v>-2E-3</v>
      </c>
      <c r="AG13" s="19">
        <v>1.9E-2</v>
      </c>
      <c r="AH13" s="19">
        <v>7.9000000000000001E-2</v>
      </c>
      <c r="AI13" s="19">
        <v>5.2999999999999999E-2</v>
      </c>
    </row>
    <row r="14" spans="1:35" hidden="1" x14ac:dyDescent="0.25">
      <c r="B14" s="19" t="s">
        <v>58</v>
      </c>
      <c r="D14" s="19">
        <v>4.5647250936227332E-2</v>
      </c>
      <c r="E14" s="19">
        <v>2.6143630954076149E-2</v>
      </c>
      <c r="F14" s="19">
        <v>2.4461239104866115E-2</v>
      </c>
      <c r="G14" s="19">
        <v>1.5611017112141464E-2</v>
      </c>
      <c r="H14" s="19">
        <v>1.8602752729753369E-2</v>
      </c>
      <c r="L14" s="19">
        <v>3.0927886778042406E-2</v>
      </c>
      <c r="M14" s="19">
        <v>3.28265684239787E-2</v>
      </c>
      <c r="N14" s="19">
        <v>3.1521716368243899E-2</v>
      </c>
      <c r="O14" s="19">
        <v>2.7081962599573225E-2</v>
      </c>
      <c r="P14" s="19">
        <v>2.0270012279924352E-2</v>
      </c>
      <c r="R14" s="19">
        <v>2.1629023920026382E-2</v>
      </c>
      <c r="S14" s="19">
        <v>2.5158592272093702E-2</v>
      </c>
      <c r="T14" s="19">
        <v>2.3776083690026005E-2</v>
      </c>
      <c r="U14" s="19">
        <v>1.5901805285263519E-2</v>
      </c>
      <c r="V14" s="19">
        <v>4.438366844751674E-3</v>
      </c>
      <c r="W14" s="19">
        <v>1.6185450822435735E-2</v>
      </c>
      <c r="X14" s="19">
        <v>1.5011778424891001E-2</v>
      </c>
      <c r="Y14" s="19">
        <v>1.1264819047728705E-2</v>
      </c>
      <c r="Z14" s="19">
        <v>9.1319973194817286E-3</v>
      </c>
      <c r="AA14" s="19">
        <v>9.391163095048229E-3</v>
      </c>
      <c r="AB14" s="19">
        <v>1.1490224151315058E-2</v>
      </c>
      <c r="AC14" s="19">
        <v>7.3845760203773841E-3</v>
      </c>
      <c r="AD14" s="19">
        <v>1.0780209302238459E-2</v>
      </c>
      <c r="AE14" s="19">
        <v>9.426470867219934E-3</v>
      </c>
      <c r="AF14" s="19">
        <v>1.4374535765901753E-2</v>
      </c>
      <c r="AG14" s="19">
        <v>1.3629451436075607E-2</v>
      </c>
      <c r="AH14" s="19">
        <v>3.7482550347457746E-2</v>
      </c>
      <c r="AI14" s="19">
        <v>5.3217645294031335E-2</v>
      </c>
    </row>
    <row r="15" spans="1:35" hidden="1" x14ac:dyDescent="0.25"/>
    <row r="16" spans="1:35" hidden="1" x14ac:dyDescent="0.25">
      <c r="B16" s="27" t="s">
        <v>57</v>
      </c>
      <c r="C16" s="19">
        <v>100</v>
      </c>
    </row>
    <row r="17" spans="2:23" hidden="1" x14ac:dyDescent="0.25">
      <c r="F17" s="28" t="s">
        <v>56</v>
      </c>
      <c r="G17" s="27" t="s">
        <v>55</v>
      </c>
      <c r="L17" s="19">
        <v>-100</v>
      </c>
      <c r="M17" s="19">
        <v>-100</v>
      </c>
      <c r="N17" s="19">
        <v>-100</v>
      </c>
      <c r="O17" s="19">
        <v>-100</v>
      </c>
    </row>
    <row r="18" spans="2:23" hidden="1" x14ac:dyDescent="0.25">
      <c r="B18" s="19">
        <v>1</v>
      </c>
      <c r="C18" s="19">
        <f>C16/SUM(D18:D37)</f>
        <v>5.7384961452676082</v>
      </c>
      <c r="D18" s="19">
        <f>1/(1+1.5%)^(B18-1)</f>
        <v>1</v>
      </c>
      <c r="F18" s="19">
        <v>1.9867415834037332E-2</v>
      </c>
      <c r="G18" s="19">
        <v>1.4235941581790854E-2</v>
      </c>
      <c r="L18" s="19">
        <f>C18</f>
        <v>5.7384961452676082</v>
      </c>
      <c r="M18" s="19">
        <f>C18</f>
        <v>5.7384961452676082</v>
      </c>
      <c r="N18" s="19">
        <f>C18</f>
        <v>5.7384961452676082</v>
      </c>
      <c r="O18" s="19">
        <f>N18</f>
        <v>5.7384961452676082</v>
      </c>
      <c r="S18" s="29">
        <f t="shared" ref="S18:S37" si="1">(L18-M18)/L18</f>
        <v>0</v>
      </c>
      <c r="T18" s="30">
        <f>(O18-M18)/O18</f>
        <v>0</v>
      </c>
      <c r="W18" s="19">
        <v>2.7081962599573225E-2</v>
      </c>
    </row>
    <row r="19" spans="2:23" hidden="1" x14ac:dyDescent="0.25">
      <c r="B19" s="19">
        <v>2</v>
      </c>
      <c r="C19" s="19">
        <f>C18</f>
        <v>5.7384961452676082</v>
      </c>
      <c r="D19" s="19">
        <f t="shared" ref="D19:D37" si="2">1/(1+1.5%)^(B19-1)</f>
        <v>0.98522167487684742</v>
      </c>
      <c r="F19" s="19">
        <v>1.7045439474702127E-2</v>
      </c>
      <c r="G19" s="19">
        <v>8.1784897365059558E-3</v>
      </c>
      <c r="L19" s="19">
        <f>L18*(1+F18-0.015+G18)</f>
        <v>5.848120688160007</v>
      </c>
      <c r="M19" s="19">
        <f>M18*(1+F18)</f>
        <v>5.8525052344476594</v>
      </c>
      <c r="N19" s="19">
        <f t="shared" ref="N19:N37" si="3">N18*(1+W18-0.015+G18)</f>
        <v>5.889521336963889</v>
      </c>
      <c r="O19" s="19">
        <f>IF(AND(N19&gt;N18,N19&gt;O18),N19,O18)</f>
        <v>5.889521336963889</v>
      </c>
      <c r="S19" s="29">
        <f t="shared" si="1"/>
        <v>-7.4973594449397388E-4</v>
      </c>
      <c r="T19" s="30">
        <f t="shared" ref="T19:T37" si="4">(O19-M19)/O19</f>
        <v>6.2850782599103141E-3</v>
      </c>
      <c r="W19" s="19">
        <v>2.0270012279924352E-2</v>
      </c>
    </row>
    <row r="20" spans="2:23" hidden="1" x14ac:dyDescent="0.25">
      <c r="B20" s="19">
        <v>3</v>
      </c>
      <c r="C20" s="19">
        <f t="shared" ref="C20:C37" si="5">C19</f>
        <v>5.7384961452676082</v>
      </c>
      <c r="D20" s="19">
        <f t="shared" si="2"/>
        <v>0.9706617486471405</v>
      </c>
      <c r="F20" s="19">
        <v>1.9952258296118193E-2</v>
      </c>
      <c r="G20" s="19">
        <v>1.790639680817949E-2</v>
      </c>
      <c r="L20" s="19">
        <f t="shared" ref="L20:L37" si="6">L19*(1+F19-0.015+G19)</f>
        <v>5.9079114600943576</v>
      </c>
      <c r="M20" s="19">
        <f t="shared" ref="M20:M37" si="7">M19*(1+F19)</f>
        <v>5.9522637581968141</v>
      </c>
      <c r="N20" s="19">
        <f t="shared" si="3"/>
        <v>5.9687265765398587</v>
      </c>
      <c r="O20" s="19">
        <f t="shared" ref="O20:O37" si="8">IF(AND(N20&gt;N19,N20&gt;O19),N20,O19)</f>
        <v>5.9687265765398587</v>
      </c>
      <c r="S20" s="29">
        <f t="shared" si="1"/>
        <v>-7.507271969466529E-3</v>
      </c>
      <c r="T20" s="30">
        <f t="shared" si="4"/>
        <v>2.7581793422657213E-3</v>
      </c>
      <c r="W20" s="19">
        <v>2.1629023920026382E-2</v>
      </c>
    </row>
    <row r="21" spans="2:23" hidden="1" x14ac:dyDescent="0.25">
      <c r="B21" s="19">
        <v>4</v>
      </c>
      <c r="C21" s="19">
        <f t="shared" si="5"/>
        <v>5.7384961452676082</v>
      </c>
      <c r="D21" s="19">
        <f t="shared" si="2"/>
        <v>0.95631699374102519</v>
      </c>
      <c r="F21" s="19">
        <v>1.7214344299219735E-2</v>
      </c>
      <c r="G21" s="19">
        <v>1.4870729803678434E-2</v>
      </c>
      <c r="L21" s="19">
        <f t="shared" si="6"/>
        <v>6.0429583705473826</v>
      </c>
      <c r="M21" s="19">
        <f t="shared" si="7"/>
        <v>6.07102486214698</v>
      </c>
      <c r="N21" s="19">
        <f t="shared" si="3"/>
        <v>6.115171794306888</v>
      </c>
      <c r="O21" s="19">
        <f t="shared" si="8"/>
        <v>6.115171794306888</v>
      </c>
      <c r="S21" s="29">
        <f t="shared" si="1"/>
        <v>-4.6444952750940571E-3</v>
      </c>
      <c r="T21" s="30">
        <f t="shared" si="4"/>
        <v>7.2192464324563914E-3</v>
      </c>
      <c r="W21" s="19">
        <v>2.5158592272093702E-2</v>
      </c>
    </row>
    <row r="22" spans="2:23" hidden="1" x14ac:dyDescent="0.25">
      <c r="B22" s="19">
        <v>5</v>
      </c>
      <c r="C22" s="19">
        <f t="shared" si="5"/>
        <v>5.7384961452676082</v>
      </c>
      <c r="D22" s="19">
        <f t="shared" si="2"/>
        <v>0.94218423028672449</v>
      </c>
      <c r="F22" s="19">
        <v>3.2307661369740462E-2</v>
      </c>
      <c r="G22" s="19">
        <v>-9.6201284057929413E-3</v>
      </c>
      <c r="L22" s="19">
        <f t="shared" si="6"/>
        <v>6.1462027621089144</v>
      </c>
      <c r="M22" s="19">
        <f t="shared" si="7"/>
        <v>6.1755335743731008</v>
      </c>
      <c r="N22" s="19">
        <f t="shared" si="3"/>
        <v>6.2682303986952732</v>
      </c>
      <c r="O22" s="19">
        <f t="shared" si="8"/>
        <v>6.2682303986952732</v>
      </c>
      <c r="S22" s="29">
        <f t="shared" si="1"/>
        <v>-4.7721842899504843E-3</v>
      </c>
      <c r="T22" s="30">
        <f t="shared" si="4"/>
        <v>1.4788356270609832E-2</v>
      </c>
      <c r="W22" s="19">
        <v>2.3776083690026005E-2</v>
      </c>
    </row>
    <row r="23" spans="2:23" hidden="1" x14ac:dyDescent="0.25">
      <c r="B23" s="19">
        <v>6</v>
      </c>
      <c r="C23" s="19">
        <f t="shared" si="5"/>
        <v>5.7384961452676082</v>
      </c>
      <c r="D23" s="19">
        <f t="shared" si="2"/>
        <v>0.92826032540563996</v>
      </c>
      <c r="F23" s="19">
        <v>7.4516465871507535E-3</v>
      </c>
      <c r="G23" s="19">
        <v>-5.280937208293103E-2</v>
      </c>
      <c r="L23" s="19">
        <f t="shared" si="6"/>
        <v>6.1934518984457325</v>
      </c>
      <c r="M23" s="19">
        <f t="shared" si="7"/>
        <v>6.3750506218714094</v>
      </c>
      <c r="N23" s="19">
        <f t="shared" si="3"/>
        <v>6.2629397319500457</v>
      </c>
      <c r="O23" s="19">
        <f t="shared" si="8"/>
        <v>6.2682303986952732</v>
      </c>
      <c r="S23" s="29">
        <f t="shared" si="1"/>
        <v>-2.9321084009912089E-2</v>
      </c>
      <c r="T23" s="30">
        <f t="shared" si="4"/>
        <v>-1.7041527892524611E-2</v>
      </c>
      <c r="W23" s="19">
        <v>1.5901805285263519E-2</v>
      </c>
    </row>
    <row r="24" spans="2:23" hidden="1" x14ac:dyDescent="0.25">
      <c r="B24" s="19">
        <v>7</v>
      </c>
      <c r="C24" s="19">
        <f t="shared" si="5"/>
        <v>5.7384961452676082</v>
      </c>
      <c r="D24" s="19">
        <f t="shared" si="2"/>
        <v>0.91454219251787205</v>
      </c>
      <c r="F24" s="19">
        <v>1.5532528709664298E-2</v>
      </c>
      <c r="G24" s="19">
        <v>1.7132958391692203E-2</v>
      </c>
      <c r="L24" s="19">
        <f t="shared" si="6"/>
        <v>5.8196292288880258</v>
      </c>
      <c r="M24" s="19">
        <f t="shared" si="7"/>
        <v>6.4225552460807913</v>
      </c>
      <c r="N24" s="19">
        <f t="shared" si="3"/>
        <v>5.9378457694640838</v>
      </c>
      <c r="O24" s="19">
        <f t="shared" si="8"/>
        <v>6.2682303986952732</v>
      </c>
      <c r="S24" s="29">
        <f t="shared" si="1"/>
        <v>-0.10360213571680896</v>
      </c>
      <c r="T24" s="30">
        <f t="shared" si="4"/>
        <v>-2.4620161922835622E-2</v>
      </c>
      <c r="W24" s="19">
        <v>4.438366844751674E-3</v>
      </c>
    </row>
    <row r="25" spans="2:23" hidden="1" x14ac:dyDescent="0.25">
      <c r="B25" s="19">
        <v>8</v>
      </c>
      <c r="C25" s="19">
        <f t="shared" si="5"/>
        <v>5.7384961452676082</v>
      </c>
      <c r="D25" s="19">
        <f t="shared" si="2"/>
        <v>0.90102679065800217</v>
      </c>
      <c r="F25" s="19">
        <v>2.6999949598750028E-2</v>
      </c>
      <c r="G25" s="19">
        <v>7.0733334703443635E-3</v>
      </c>
      <c r="L25" s="19">
        <f t="shared" si="6"/>
        <v>5.9224358139656248</v>
      </c>
      <c r="M25" s="19">
        <f t="shared" si="7"/>
        <v>6.5223137698299469</v>
      </c>
      <c r="N25" s="19">
        <f t="shared" si="3"/>
        <v>5.9768652852190751</v>
      </c>
      <c r="O25" s="19">
        <f t="shared" si="8"/>
        <v>6.2682303986952732</v>
      </c>
      <c r="S25" s="29">
        <f t="shared" si="1"/>
        <v>-0.10128905989149889</v>
      </c>
      <c r="T25" s="30">
        <f t="shared" si="4"/>
        <v>-4.0535104004403057E-2</v>
      </c>
      <c r="W25" s="19">
        <v>1.6185450822435735E-2</v>
      </c>
    </row>
    <row r="26" spans="2:23" hidden="1" x14ac:dyDescent="0.25">
      <c r="B26" s="19">
        <v>9</v>
      </c>
      <c r="C26" s="19">
        <f t="shared" si="5"/>
        <v>5.7384961452676082</v>
      </c>
      <c r="D26" s="19">
        <f t="shared" si="2"/>
        <v>0.88771112380098749</v>
      </c>
      <c r="F26" s="19">
        <v>3.0184995444093185E-2</v>
      </c>
      <c r="G26" s="19">
        <v>-2.9809057682377217E-2</v>
      </c>
      <c r="L26" s="19">
        <f t="shared" si="6"/>
        <v>6.0353961087039343</v>
      </c>
      <c r="M26" s="19">
        <f t="shared" si="7"/>
        <v>6.6984159128825889</v>
      </c>
      <c r="N26" s="19">
        <f t="shared" si="3"/>
        <v>6.0262269263567054</v>
      </c>
      <c r="O26" s="19">
        <f t="shared" si="8"/>
        <v>6.2682303986952732</v>
      </c>
      <c r="S26" s="29">
        <f t="shared" si="1"/>
        <v>-0.10985522610893457</v>
      </c>
      <c r="T26" s="30">
        <f t="shared" si="4"/>
        <v>-6.8629499368252064E-2</v>
      </c>
      <c r="W26" s="19">
        <v>1.5011778424891001E-2</v>
      </c>
    </row>
    <row r="27" spans="2:23" hidden="1" x14ac:dyDescent="0.25">
      <c r="B27" s="19">
        <v>10</v>
      </c>
      <c r="C27" s="19">
        <f t="shared" si="5"/>
        <v>5.7384961452676082</v>
      </c>
      <c r="D27" s="19">
        <f t="shared" si="2"/>
        <v>0.87459224019801729</v>
      </c>
      <c r="F27" s="19">
        <v>1.1342134497294274E-2</v>
      </c>
      <c r="G27" s="19">
        <v>-1.8410654508824773E-2</v>
      </c>
      <c r="L27" s="19">
        <f t="shared" si="6"/>
        <v>5.9471341003775509</v>
      </c>
      <c r="M27" s="19">
        <f t="shared" si="7"/>
        <v>6.9006075666955908</v>
      </c>
      <c r="N27" s="19">
        <f t="shared" si="3"/>
        <v>5.846661759763073</v>
      </c>
      <c r="O27" s="19">
        <f t="shared" si="8"/>
        <v>6.2682303986952732</v>
      </c>
      <c r="S27" s="29">
        <f t="shared" si="1"/>
        <v>-0.16032486408159338</v>
      </c>
      <c r="T27" s="30">
        <f t="shared" si="4"/>
        <v>-0.10088607593810629</v>
      </c>
      <c r="W27" s="19">
        <v>1.1264819047728705E-2</v>
      </c>
    </row>
    <row r="28" spans="2:23" hidden="1" x14ac:dyDescent="0.25">
      <c r="B28" s="19">
        <v>11</v>
      </c>
      <c r="C28" s="19">
        <f t="shared" si="5"/>
        <v>5.7384961452676082</v>
      </c>
      <c r="D28" s="19">
        <f t="shared" si="2"/>
        <v>0.86166723172218462</v>
      </c>
      <c r="F28" s="19">
        <v>1.8692427656471305E-3</v>
      </c>
      <c r="G28" s="19">
        <v>-4.5475423638242963E-5</v>
      </c>
      <c r="L28" s="19">
        <f t="shared" si="6"/>
        <v>5.815889652472114</v>
      </c>
      <c r="M28" s="19">
        <f t="shared" si="7"/>
        <v>6.9788751858300992</v>
      </c>
      <c r="N28" s="19">
        <f t="shared" si="3"/>
        <v>5.7171825504346776</v>
      </c>
      <c r="O28" s="19">
        <f t="shared" si="8"/>
        <v>6.2682303986952732</v>
      </c>
      <c r="S28" s="29">
        <f t="shared" si="1"/>
        <v>-0.19996691870927163</v>
      </c>
      <c r="T28" s="30">
        <f t="shared" si="4"/>
        <v>-0.11337247387759489</v>
      </c>
      <c r="W28" s="19">
        <v>9.1319973194817286E-3</v>
      </c>
    </row>
    <row r="29" spans="2:23" hidden="1" x14ac:dyDescent="0.25">
      <c r="B29" s="19">
        <v>12</v>
      </c>
      <c r="C29" s="19">
        <f t="shared" si="5"/>
        <v>5.7384961452676082</v>
      </c>
      <c r="D29" s="19">
        <f t="shared" si="2"/>
        <v>0.8489332332238273</v>
      </c>
      <c r="F29" s="19">
        <v>-9.3287760810338376E-4</v>
      </c>
      <c r="G29" s="19">
        <v>7.7830435071656896E-3</v>
      </c>
      <c r="L29" s="19">
        <f t="shared" si="6"/>
        <v>5.7392581372979379</v>
      </c>
      <c r="M29" s="19">
        <f t="shared" si="7"/>
        <v>6.9919203977835656</v>
      </c>
      <c r="N29" s="19">
        <f t="shared" si="3"/>
        <v>5.6833741166052159</v>
      </c>
      <c r="O29" s="19">
        <f t="shared" si="8"/>
        <v>6.2682303986952732</v>
      </c>
      <c r="S29" s="29">
        <f t="shared" si="1"/>
        <v>-0.21826205243233499</v>
      </c>
      <c r="T29" s="30">
        <f t="shared" si="4"/>
        <v>-0.11545363731986109</v>
      </c>
      <c r="W29" s="19">
        <v>9.391163095048229E-3</v>
      </c>
    </row>
    <row r="30" spans="2:23" hidden="1" x14ac:dyDescent="0.25">
      <c r="B30" s="19">
        <v>13</v>
      </c>
      <c r="C30" s="19">
        <f t="shared" si="5"/>
        <v>5.7384961452676082</v>
      </c>
      <c r="D30" s="19">
        <f t="shared" si="2"/>
        <v>0.83638742189539661</v>
      </c>
      <c r="F30" s="19">
        <v>-1E-3</v>
      </c>
      <c r="G30" s="19">
        <v>1.293462731559086E-2</v>
      </c>
      <c r="L30" s="19">
        <f t="shared" si="6"/>
        <v>5.6924841356165032</v>
      </c>
      <c r="M30" s="19">
        <f t="shared" si="7"/>
        <v>6.9853977918068324</v>
      </c>
      <c r="N30" s="19">
        <f t="shared" si="3"/>
        <v>5.6957309461323904</v>
      </c>
      <c r="O30" s="19">
        <f t="shared" si="8"/>
        <v>6.2682303986952732</v>
      </c>
      <c r="S30" s="29">
        <f t="shared" si="1"/>
        <v>-0.22712643994927972</v>
      </c>
      <c r="T30" s="30">
        <f t="shared" si="4"/>
        <v>-0.11441305559872798</v>
      </c>
      <c r="W30" s="19">
        <v>1.1490224151315058E-2</v>
      </c>
    </row>
    <row r="31" spans="2:23" hidden="1" x14ac:dyDescent="0.25">
      <c r="B31" s="19">
        <v>14</v>
      </c>
      <c r="C31" s="19">
        <f t="shared" si="5"/>
        <v>5.7384961452676082</v>
      </c>
      <c r="D31" s="19">
        <f t="shared" si="2"/>
        <v>0.82402701664571099</v>
      </c>
      <c r="F31" s="19">
        <v>1.2E-2</v>
      </c>
      <c r="G31" s="19">
        <v>1.6678590410685767E-2</v>
      </c>
      <c r="L31" s="19">
        <f t="shared" si="6"/>
        <v>5.6750345502407518</v>
      </c>
      <c r="M31" s="19">
        <f t="shared" si="7"/>
        <v>6.9784123940150256</v>
      </c>
      <c r="N31" s="19">
        <f t="shared" si="3"/>
        <v>5.7494123642951482</v>
      </c>
      <c r="O31" s="19">
        <f t="shared" si="8"/>
        <v>6.2682303986952732</v>
      </c>
      <c r="S31" s="29">
        <f t="shared" si="1"/>
        <v>-0.22966870637271813</v>
      </c>
      <c r="T31" s="30">
        <f t="shared" si="4"/>
        <v>-0.11329864254312925</v>
      </c>
      <c r="W31" s="19">
        <v>7.3845760203773841E-3</v>
      </c>
    </row>
    <row r="32" spans="2:23" hidden="1" x14ac:dyDescent="0.25">
      <c r="B32" s="19">
        <v>15</v>
      </c>
      <c r="C32" s="19">
        <f t="shared" si="5"/>
        <v>5.7384961452676082</v>
      </c>
      <c r="D32" s="19">
        <f t="shared" si="2"/>
        <v>0.81184927748345925</v>
      </c>
      <c r="F32" s="19">
        <v>1.1000000000000001E-2</v>
      </c>
      <c r="G32" s="19">
        <v>9.2581094101274498E-3</v>
      </c>
      <c r="L32" s="19">
        <f t="shared" si="6"/>
        <v>5.7526610234199849</v>
      </c>
      <c r="M32" s="19">
        <f t="shared" si="7"/>
        <v>7.0621533427432057</v>
      </c>
      <c r="N32" s="19">
        <f t="shared" si="3"/>
        <v>5.8015202454335677</v>
      </c>
      <c r="O32" s="19">
        <f t="shared" si="8"/>
        <v>6.2682303986952732</v>
      </c>
      <c r="S32" s="29">
        <f t="shared" si="1"/>
        <v>-0.22763244939899507</v>
      </c>
      <c r="T32" s="30">
        <f t="shared" si="4"/>
        <v>-0.12665822625364678</v>
      </c>
      <c r="W32" s="19">
        <v>1.0780209302238459E-2</v>
      </c>
    </row>
    <row r="33" spans="2:23" hidden="1" x14ac:dyDescent="0.25">
      <c r="B33" s="19">
        <v>16</v>
      </c>
      <c r="C33" s="19">
        <f t="shared" si="5"/>
        <v>5.7384961452676082</v>
      </c>
      <c r="D33" s="19">
        <f t="shared" si="2"/>
        <v>0.79985150490981216</v>
      </c>
      <c r="F33" s="19">
        <v>5.0000000000000001E-3</v>
      </c>
      <c r="G33" s="19">
        <v>4.831983165971632E-3</v>
      </c>
      <c r="L33" s="19">
        <f t="shared" si="6"/>
        <v>5.7829091444805023</v>
      </c>
      <c r="M33" s="19">
        <f t="shared" si="7"/>
        <v>7.1398370295133802</v>
      </c>
      <c r="N33" s="19">
        <f t="shared" si="3"/>
        <v>5.8307501534463055</v>
      </c>
      <c r="O33" s="19">
        <f t="shared" si="8"/>
        <v>6.2682303986952732</v>
      </c>
      <c r="S33" s="29">
        <f t="shared" si="1"/>
        <v>-0.23464451042396156</v>
      </c>
      <c r="T33" s="30">
        <f t="shared" si="4"/>
        <v>-0.13905146674243676</v>
      </c>
      <c r="W33" s="19">
        <v>9.426470867219934E-3</v>
      </c>
    </row>
    <row r="34" spans="2:23" hidden="1" x14ac:dyDescent="0.25">
      <c r="B34" s="19">
        <v>17</v>
      </c>
      <c r="C34" s="19">
        <f t="shared" si="5"/>
        <v>5.7384961452676082</v>
      </c>
      <c r="D34" s="19">
        <f t="shared" si="2"/>
        <v>0.78803103932001206</v>
      </c>
      <c r="F34" s="19">
        <v>-2E-3</v>
      </c>
      <c r="G34" s="19">
        <v>-8.97419212060699E-2</v>
      </c>
      <c r="L34" s="19">
        <f t="shared" si="6"/>
        <v>5.75302297267217</v>
      </c>
      <c r="M34" s="19">
        <f t="shared" si="7"/>
        <v>7.175536214660946</v>
      </c>
      <c r="N34" s="19">
        <f t="shared" si="3"/>
        <v>5.8264263841865507</v>
      </c>
      <c r="O34" s="19">
        <f t="shared" si="8"/>
        <v>6.2682303986952732</v>
      </c>
      <c r="S34" s="29">
        <f t="shared" si="1"/>
        <v>-0.24726361232102739</v>
      </c>
      <c r="T34" s="30">
        <f t="shared" si="4"/>
        <v>-0.1447467240761488</v>
      </c>
      <c r="W34" s="19">
        <v>1.4374535765901753E-2</v>
      </c>
    </row>
    <row r="35" spans="2:23" hidden="1" x14ac:dyDescent="0.25">
      <c r="B35" s="19">
        <v>18</v>
      </c>
      <c r="C35" s="19">
        <f t="shared" si="5"/>
        <v>5.7384961452676082</v>
      </c>
      <c r="D35" s="19">
        <f t="shared" si="2"/>
        <v>0.77638526041380518</v>
      </c>
      <c r="F35" s="19">
        <v>1.9E-2</v>
      </c>
      <c r="G35" s="19">
        <v>8.3102399077017108E-2</v>
      </c>
      <c r="L35" s="19">
        <f t="shared" si="6"/>
        <v>5.1389342478264872</v>
      </c>
      <c r="M35" s="19">
        <f t="shared" si="7"/>
        <v>7.1611851422316244</v>
      </c>
      <c r="N35" s="19">
        <f t="shared" si="3"/>
        <v>5.2999074653879994</v>
      </c>
      <c r="O35" s="19">
        <f t="shared" si="8"/>
        <v>6.2682303986952732</v>
      </c>
      <c r="S35" s="29">
        <f t="shared" si="1"/>
        <v>-0.39351561955875353</v>
      </c>
      <c r="T35" s="30">
        <f t="shared" si="4"/>
        <v>-0.14245723062799653</v>
      </c>
      <c r="W35" s="19">
        <v>1.3629451436075607E-2</v>
      </c>
    </row>
    <row r="36" spans="2:23" hidden="1" x14ac:dyDescent="0.25">
      <c r="B36" s="19">
        <v>19</v>
      </c>
      <c r="C36" s="19">
        <f t="shared" si="5"/>
        <v>5.7384961452676082</v>
      </c>
      <c r="D36" s="19">
        <f t="shared" si="2"/>
        <v>0.76491158661458636</v>
      </c>
      <c r="F36" s="19">
        <v>7.9000000000000001E-2</v>
      </c>
      <c r="G36" s="19">
        <v>3.9858974425165783E-2</v>
      </c>
      <c r="L36" s="19">
        <f t="shared" si="6"/>
        <v>5.5865477495112197</v>
      </c>
      <c r="M36" s="19">
        <f t="shared" si="7"/>
        <v>7.2972476599340244</v>
      </c>
      <c r="N36" s="19">
        <f t="shared" si="3"/>
        <v>5.7330787100823146</v>
      </c>
      <c r="O36" s="19">
        <f t="shared" si="8"/>
        <v>6.2682303986952732</v>
      </c>
      <c r="S36" s="29">
        <f t="shared" si="1"/>
        <v>-0.30621771926544045</v>
      </c>
      <c r="T36" s="30">
        <f t="shared" si="4"/>
        <v>-0.16416391800992833</v>
      </c>
      <c r="W36" s="19">
        <v>3.7482550347457746E-2</v>
      </c>
    </row>
    <row r="37" spans="2:23" hidden="1" x14ac:dyDescent="0.25">
      <c r="B37" s="19">
        <v>20</v>
      </c>
      <c r="C37" s="19">
        <f t="shared" si="5"/>
        <v>5.7384961452676082</v>
      </c>
      <c r="D37" s="19">
        <f t="shared" si="2"/>
        <v>0.7536074744971295</v>
      </c>
      <c r="F37" s="19">
        <v>5.2999999999999999E-2</v>
      </c>
      <c r="G37" s="19">
        <v>9.2069221376028972E-3</v>
      </c>
      <c r="L37" s="19">
        <f t="shared" si="6"/>
        <v>6.1667608693526734</v>
      </c>
      <c r="M37" s="19">
        <f t="shared" si="7"/>
        <v>7.8737302250688117</v>
      </c>
      <c r="N37" s="19">
        <f t="shared" si="3"/>
        <v>6.090487578510313</v>
      </c>
      <c r="O37" s="19">
        <f t="shared" si="8"/>
        <v>6.2682303986952732</v>
      </c>
      <c r="S37" s="29">
        <f t="shared" si="1"/>
        <v>-0.27680161301524886</v>
      </c>
      <c r="T37" s="30">
        <f t="shared" si="4"/>
        <v>-0.25613286753271258</v>
      </c>
      <c r="W37" s="19">
        <v>5.3217645294031335E-2</v>
      </c>
    </row>
    <row r="38" spans="2:23" hidden="1" x14ac:dyDescent="0.25"/>
    <row r="39" spans="2:23" hidden="1" x14ac:dyDescent="0.25">
      <c r="L39" s="31">
        <f t="shared" ref="L39:N39" si="9">IRR(L17:L37)</f>
        <v>1.5334761126116314E-2</v>
      </c>
      <c r="M39" s="31">
        <f t="shared" si="9"/>
        <v>2.8551045701316946E-2</v>
      </c>
      <c r="N39" s="31">
        <f t="shared" si="9"/>
        <v>1.5994616602407863E-2</v>
      </c>
      <c r="O39" s="31">
        <f>IRR(O17:O37)</f>
        <v>2.121403648964737E-2</v>
      </c>
    </row>
    <row r="40" spans="2:23" hidden="1" x14ac:dyDescent="0.25"/>
    <row r="41" spans="2:23" hidden="1" x14ac:dyDescent="0.25"/>
    <row r="42" spans="2:23" hidden="1" x14ac:dyDescent="0.25"/>
    <row r="43" spans="2:23" hidden="1" x14ac:dyDescent="0.25"/>
    <row r="44" spans="2:23" hidden="1" x14ac:dyDescent="0.25"/>
    <row r="45" spans="2:23" hidden="1" x14ac:dyDescent="0.25"/>
    <row r="46" spans="2:23" hidden="1" x14ac:dyDescent="0.25"/>
    <row r="47" spans="2:23" hidden="1" x14ac:dyDescent="0.25"/>
    <row r="48" spans="2:2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28" hidden="1" x14ac:dyDescent="0.25"/>
    <row r="66" spans="1:28" hidden="1" x14ac:dyDescent="0.25"/>
    <row r="67" spans="1:28" hidden="1" x14ac:dyDescent="0.25"/>
    <row r="68" spans="1:28" hidden="1" x14ac:dyDescent="0.25"/>
    <row r="69" spans="1:28" hidden="1" x14ac:dyDescent="0.25"/>
    <row r="70" spans="1:28" hidden="1" x14ac:dyDescent="0.25"/>
    <row r="71" spans="1:28" hidden="1" x14ac:dyDescent="0.25"/>
    <row r="75" spans="1:28" x14ac:dyDescent="0.25">
      <c r="A75" s="10"/>
      <c r="B75" s="10"/>
      <c r="C75" s="63" t="s">
        <v>64</v>
      </c>
      <c r="D75" s="63"/>
      <c r="E75" s="63"/>
      <c r="F75" s="63"/>
      <c r="G75" s="18">
        <v>2004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8" s="10" customFormat="1" x14ac:dyDescent="0.25">
      <c r="C76" s="63" t="s">
        <v>59</v>
      </c>
      <c r="D76" s="63"/>
      <c r="E76" s="63"/>
      <c r="F76" s="63"/>
      <c r="G76" s="18">
        <v>1</v>
      </c>
      <c r="V76" s="19"/>
    </row>
    <row r="77" spans="1:28" s="10" customFormat="1" x14ac:dyDescent="0.25">
      <c r="C77" s="56" t="s">
        <v>65</v>
      </c>
      <c r="D77" s="57"/>
      <c r="E77" s="57"/>
      <c r="F77" s="58"/>
      <c r="G77" s="18">
        <v>20</v>
      </c>
      <c r="V77" s="19"/>
    </row>
    <row r="78" spans="1:28" s="10" customFormat="1" ht="9.75" customHeight="1" x14ac:dyDescent="0.25">
      <c r="V78" s="19"/>
    </row>
    <row r="79" spans="1:28" s="10" customFormat="1" ht="63.75" customHeight="1" x14ac:dyDescent="0.25">
      <c r="B79" s="41" t="s">
        <v>62</v>
      </c>
      <c r="C79" s="41" t="s">
        <v>63</v>
      </c>
      <c r="D79" s="44" t="s">
        <v>41</v>
      </c>
      <c r="E79" s="41" t="s">
        <v>60</v>
      </c>
      <c r="F79" s="41" t="s">
        <v>61</v>
      </c>
      <c r="G79" s="35" t="s">
        <v>77</v>
      </c>
      <c r="H79" s="36" t="s">
        <v>66</v>
      </c>
      <c r="J79" s="41" t="s">
        <v>62</v>
      </c>
      <c r="K79" s="41" t="s">
        <v>63</v>
      </c>
      <c r="L79" s="21"/>
      <c r="M79" s="32" t="s">
        <v>81</v>
      </c>
      <c r="N79" s="33" t="s">
        <v>82</v>
      </c>
      <c r="O79" s="33" t="s">
        <v>83</v>
      </c>
      <c r="P79" s="33" t="s">
        <v>84</v>
      </c>
      <c r="Q79" s="32" t="s">
        <v>85</v>
      </c>
      <c r="S79" s="34" t="s">
        <v>69</v>
      </c>
      <c r="T79" s="34" t="s">
        <v>70</v>
      </c>
      <c r="U79" s="34" t="s">
        <v>71</v>
      </c>
      <c r="V79" s="19"/>
    </row>
    <row r="80" spans="1:28" s="10" customFormat="1" x14ac:dyDescent="0.25">
      <c r="B80" s="37">
        <v>1</v>
      </c>
      <c r="C80" s="11" t="s">
        <v>16</v>
      </c>
      <c r="D80" s="20">
        <v>1.9867415834037332E-2</v>
      </c>
      <c r="E80" s="20">
        <v>1.4235941581790854E-2</v>
      </c>
      <c r="F80" s="20">
        <v>2.7081962599573225E-2</v>
      </c>
      <c r="G80" s="20">
        <f>1/(1+E80)^(B80-1)</f>
        <v>1</v>
      </c>
      <c r="H80" s="22">
        <f>G76/SUM(G80:G99)</f>
        <v>5.7384961452676075E-2</v>
      </c>
      <c r="J80" s="59" t="s">
        <v>73</v>
      </c>
      <c r="K80" s="60"/>
      <c r="M80" s="39">
        <v>-1</v>
      </c>
      <c r="N80" s="39">
        <v>-1</v>
      </c>
      <c r="O80" s="39">
        <v>-1</v>
      </c>
      <c r="P80" s="39">
        <v>-1</v>
      </c>
      <c r="Q80" s="39">
        <v>-1</v>
      </c>
      <c r="V80" s="19"/>
      <c r="W80" s="50" t="s">
        <v>86</v>
      </c>
      <c r="X80" s="10" t="s">
        <v>87</v>
      </c>
      <c r="Y80" s="10" t="s">
        <v>88</v>
      </c>
      <c r="Z80" s="10" t="s">
        <v>89</v>
      </c>
      <c r="AA80" s="10" t="s">
        <v>91</v>
      </c>
      <c r="AB80" s="10" t="s">
        <v>93</v>
      </c>
    </row>
    <row r="81" spans="2:28" s="10" customFormat="1" x14ac:dyDescent="0.25">
      <c r="B81" s="37">
        <v>2</v>
      </c>
      <c r="C81" s="11" t="s">
        <v>17</v>
      </c>
      <c r="D81" s="20">
        <v>1.7045439474702127E-2</v>
      </c>
      <c r="E81" s="20">
        <v>8.1784897365059558E-3</v>
      </c>
      <c r="F81" s="20">
        <v>2.0270012279924352E-2</v>
      </c>
      <c r="G81" s="20">
        <f t="shared" ref="G81:G99" si="10">1/(1+1.5%)^(B81-1)</f>
        <v>0.98522167487684742</v>
      </c>
      <c r="H81" s="20">
        <f>H80</f>
        <v>5.7384961452676075E-2</v>
      </c>
      <c r="J81" s="37">
        <v>1</v>
      </c>
      <c r="K81" s="11" t="s">
        <v>16</v>
      </c>
      <c r="M81" s="38">
        <f>H80</f>
        <v>5.7384961452676075E-2</v>
      </c>
      <c r="N81" s="38">
        <f>M81</f>
        <v>5.7384961452676075E-2</v>
      </c>
      <c r="O81" s="38">
        <f>N81</f>
        <v>5.7384961452676075E-2</v>
      </c>
      <c r="P81" s="38">
        <f>O81</f>
        <v>5.7384961452676075E-2</v>
      </c>
      <c r="Q81" s="22">
        <v>5.0146480750521673E-2</v>
      </c>
      <c r="S81" s="20">
        <f t="shared" ref="S81:S100" si="11">N81-M81</f>
        <v>0</v>
      </c>
      <c r="T81" s="20">
        <f t="shared" ref="T81:T100" si="12">O81-M81</f>
        <v>0</v>
      </c>
      <c r="U81" s="20">
        <f t="shared" ref="U81:U100" si="13">P81-M81</f>
        <v>0</v>
      </c>
      <c r="V81" s="19"/>
      <c r="W81" s="65">
        <v>1</v>
      </c>
      <c r="X81" s="65">
        <v>1</v>
      </c>
      <c r="Y81" s="65">
        <v>1</v>
      </c>
      <c r="Z81" s="65">
        <v>1</v>
      </c>
      <c r="AA81" s="65">
        <v>0.8738610165640035</v>
      </c>
      <c r="AB81" s="65">
        <f>Y81-AA81</f>
        <v>0.1261389834359965</v>
      </c>
    </row>
    <row r="82" spans="2:28" s="10" customFormat="1" x14ac:dyDescent="0.25">
      <c r="B82" s="37">
        <v>3</v>
      </c>
      <c r="C82" s="11" t="s">
        <v>18</v>
      </c>
      <c r="D82" s="20">
        <v>1.9952258296118193E-2</v>
      </c>
      <c r="E82" s="20">
        <v>1.790639680817949E-2</v>
      </c>
      <c r="F82" s="20">
        <v>2.1629023920026382E-2</v>
      </c>
      <c r="G82" s="20">
        <f t="shared" si="10"/>
        <v>0.9706617486471405</v>
      </c>
      <c r="H82" s="20">
        <f t="shared" ref="H82:H99" si="14">H81</f>
        <v>5.7384961452676075E-2</v>
      </c>
      <c r="J82" s="37">
        <v>2</v>
      </c>
      <c r="K82" s="11" t="s">
        <v>17</v>
      </c>
      <c r="M82" s="38">
        <f t="shared" ref="M82:M100" si="15">M81*(1+D80*97.9%)</f>
        <v>5.8501110435748786E-2</v>
      </c>
      <c r="N82" s="38">
        <f t="shared" ref="N82:N100" si="16">N81*(1+F80*97.9%)</f>
        <v>5.8906422787538777E-2</v>
      </c>
      <c r="O82" s="38">
        <f t="shared" ref="O82:O100" si="17">O81*(1+D80-1.5%+E80)</f>
        <v>5.8481206881600065E-2</v>
      </c>
      <c r="P82" s="38">
        <f t="shared" ref="P82:P100" si="18">P81*(1+F80-1.5%+E80)</f>
        <v>5.8895213369638877E-2</v>
      </c>
      <c r="Q82" s="38">
        <f>Q81*(1+D80)</f>
        <v>5.1142761736205834E-2</v>
      </c>
      <c r="S82" s="20">
        <f t="shared" si="11"/>
        <v>4.0531235178999092E-4</v>
      </c>
      <c r="T82" s="20">
        <f t="shared" si="12"/>
        <v>-1.9903554148721636E-5</v>
      </c>
      <c r="U82" s="20">
        <f t="shared" si="13"/>
        <v>3.941029338900906E-4</v>
      </c>
      <c r="V82" s="19"/>
      <c r="W82" s="65">
        <v>1.0194502001015227</v>
      </c>
      <c r="X82" s="65">
        <v>1.0265132413849822</v>
      </c>
      <c r="Y82" s="65">
        <v>1.0186861416833135</v>
      </c>
      <c r="Z82" s="65">
        <v>1.0257491829667731</v>
      </c>
      <c r="AA82" s="65">
        <v>0.89085778819709338</v>
      </c>
      <c r="AB82" s="65">
        <f t="shared" ref="AB82:AB100" si="19">Y82-AA82</f>
        <v>0.12782835348622013</v>
      </c>
    </row>
    <row r="83" spans="2:28" s="10" customFormat="1" x14ac:dyDescent="0.25">
      <c r="B83" s="37">
        <v>4</v>
      </c>
      <c r="C83" s="11" t="s">
        <v>19</v>
      </c>
      <c r="D83" s="20">
        <v>1.7214344299219735E-2</v>
      </c>
      <c r="E83" s="20">
        <v>1.4870729803678434E-2</v>
      </c>
      <c r="F83" s="20">
        <v>2.5158592272093702E-2</v>
      </c>
      <c r="G83" s="20">
        <f t="shared" si="10"/>
        <v>0.95631699374102519</v>
      </c>
      <c r="H83" s="20">
        <f t="shared" si="14"/>
        <v>5.7384961452676075E-2</v>
      </c>
      <c r="J83" s="37">
        <v>3</v>
      </c>
      <c r="K83" s="11" t="s">
        <v>18</v>
      </c>
      <c r="M83" s="38">
        <f t="shared" si="15"/>
        <v>5.9477346853004369E-2</v>
      </c>
      <c r="N83" s="38">
        <f t="shared" si="16"/>
        <v>6.0075381988629939E-2</v>
      </c>
      <c r="O83" s="38">
        <f t="shared" si="17"/>
        <v>5.9079114600943568E-2</v>
      </c>
      <c r="P83" s="38">
        <f t="shared" si="18"/>
        <v>5.9687265765398574E-2</v>
      </c>
      <c r="Q83" s="38">
        <f t="shared" ref="Q83:Q100" si="20">Q82*(1+D81)</f>
        <v>5.2014512585949448E-2</v>
      </c>
      <c r="S83" s="20">
        <f t="shared" si="11"/>
        <v>5.9803513562557004E-4</v>
      </c>
      <c r="T83" s="20">
        <f t="shared" si="12"/>
        <v>-3.9823225206080115E-4</v>
      </c>
      <c r="U83" s="20">
        <f t="shared" si="13"/>
        <v>2.0991891239420524E-4</v>
      </c>
      <c r="V83" s="19"/>
      <c r="W83" s="65">
        <v>1.0364622602744769</v>
      </c>
      <c r="X83" s="65">
        <v>1.0468837212371849</v>
      </c>
      <c r="Y83" s="65">
        <v>1.0287364736719153</v>
      </c>
      <c r="Z83" s="65">
        <v>1.0391073420030217</v>
      </c>
      <c r="AA83" s="65">
        <v>0.90572396439367908</v>
      </c>
      <c r="AB83" s="65">
        <f t="shared" si="19"/>
        <v>0.12301250927823626</v>
      </c>
    </row>
    <row r="84" spans="2:28" s="10" customFormat="1" x14ac:dyDescent="0.25">
      <c r="B84" s="37">
        <v>5</v>
      </c>
      <c r="C84" s="11" t="s">
        <v>20</v>
      </c>
      <c r="D84" s="20">
        <v>3.2307661369740462E-2</v>
      </c>
      <c r="E84" s="20">
        <v>-9.6201284057929413E-3</v>
      </c>
      <c r="F84" s="20">
        <v>2.3776083690026005E-2</v>
      </c>
      <c r="G84" s="20">
        <f t="shared" si="10"/>
        <v>0.94218423028672449</v>
      </c>
      <c r="H84" s="20">
        <f t="shared" si="14"/>
        <v>5.7384961452676075E-2</v>
      </c>
      <c r="J84" s="37">
        <v>4</v>
      </c>
      <c r="K84" s="11" t="s">
        <v>19</v>
      </c>
      <c r="M84" s="38">
        <f t="shared" si="15"/>
        <v>6.0639133385052564E-2</v>
      </c>
      <c r="N84" s="38">
        <f t="shared" si="16"/>
        <v>6.1347467053311962E-2</v>
      </c>
      <c r="O84" s="38">
        <f t="shared" si="17"/>
        <v>6.042958370547382E-2</v>
      </c>
      <c r="P84" s="38">
        <f t="shared" si="18"/>
        <v>6.115171794306886E-2</v>
      </c>
      <c r="Q84" s="38">
        <f t="shared" si="20"/>
        <v>5.3052319576211003E-2</v>
      </c>
      <c r="S84" s="20">
        <f t="shared" si="11"/>
        <v>7.083336682593977E-4</v>
      </c>
      <c r="T84" s="20">
        <f t="shared" si="12"/>
        <v>-2.0954967957874382E-4</v>
      </c>
      <c r="U84" s="20">
        <f t="shared" si="13"/>
        <v>5.1258455801629632E-4</v>
      </c>
      <c r="V84" s="19"/>
      <c r="W84" s="65">
        <v>1.0567077479882969</v>
      </c>
      <c r="X84" s="65">
        <v>1.0690512897512994</v>
      </c>
      <c r="Y84" s="65">
        <v>1.0518209679841248</v>
      </c>
      <c r="Z84" s="65">
        <v>1.0641303053921647</v>
      </c>
      <c r="AA84" s="65">
        <v>0.92341570686811192</v>
      </c>
      <c r="AB84" s="65">
        <f t="shared" si="19"/>
        <v>0.12840526111601291</v>
      </c>
    </row>
    <row r="85" spans="2:28" s="10" customFormat="1" x14ac:dyDescent="0.25">
      <c r="B85" s="37">
        <v>6</v>
      </c>
      <c r="C85" s="11" t="s">
        <v>21</v>
      </c>
      <c r="D85" s="20">
        <v>7.4516465871507535E-3</v>
      </c>
      <c r="E85" s="20">
        <v>-5.280937208293103E-2</v>
      </c>
      <c r="F85" s="20">
        <v>1.5901805285263519E-2</v>
      </c>
      <c r="G85" s="20">
        <f t="shared" si="10"/>
        <v>0.92826032540563996</v>
      </c>
      <c r="H85" s="20">
        <f t="shared" si="14"/>
        <v>5.7384961452676075E-2</v>
      </c>
      <c r="J85" s="37">
        <v>5</v>
      </c>
      <c r="K85" s="11" t="s">
        <v>20</v>
      </c>
      <c r="M85" s="38">
        <f t="shared" si="15"/>
        <v>6.1661075183827137E-2</v>
      </c>
      <c r="N85" s="38">
        <f t="shared" si="16"/>
        <v>6.2858471229711013E-2</v>
      </c>
      <c r="O85" s="38">
        <f t="shared" si="17"/>
        <v>6.1462027621089134E-2</v>
      </c>
      <c r="P85" s="38">
        <f t="shared" si="18"/>
        <v>6.2682303986952709E-2</v>
      </c>
      <c r="Q85" s="38">
        <f t="shared" si="20"/>
        <v>5.3965580471268128E-2</v>
      </c>
      <c r="S85" s="20">
        <f t="shared" si="11"/>
        <v>1.1973960458838764E-3</v>
      </c>
      <c r="T85" s="20">
        <f t="shared" si="12"/>
        <v>-1.9904756273800284E-4</v>
      </c>
      <c r="U85" s="20">
        <f t="shared" si="13"/>
        <v>1.021228803125572E-3</v>
      </c>
      <c r="V85" s="19"/>
      <c r="W85" s="65">
        <v>1.0745162778348725</v>
      </c>
      <c r="X85" s="65">
        <v>1.0953823029322551</v>
      </c>
      <c r="Y85" s="65">
        <v>1.0694111725911515</v>
      </c>
      <c r="Z85" s="65">
        <v>1.0902025531063826</v>
      </c>
      <c r="AA85" s="65">
        <v>0.93897788686335093</v>
      </c>
      <c r="AB85" s="65">
        <f t="shared" si="19"/>
        <v>0.13043328572780055</v>
      </c>
    </row>
    <row r="86" spans="2:28" s="10" customFormat="1" x14ac:dyDescent="0.25">
      <c r="B86" s="37">
        <v>7</v>
      </c>
      <c r="C86" s="11" t="s">
        <v>22</v>
      </c>
      <c r="D86" s="20">
        <v>1.5532528709664298E-2</v>
      </c>
      <c r="E86" s="20">
        <v>1.7132958391692203E-2</v>
      </c>
      <c r="F86" s="20">
        <v>4.438366844751674E-3</v>
      </c>
      <c r="G86" s="20">
        <f t="shared" si="10"/>
        <v>0.91454219251787205</v>
      </c>
      <c r="H86" s="20">
        <f t="shared" si="14"/>
        <v>5.7384961452676075E-2</v>
      </c>
      <c r="J86" s="37">
        <v>6</v>
      </c>
      <c r="K86" s="11" t="s">
        <v>21</v>
      </c>
      <c r="M86" s="38">
        <f t="shared" si="15"/>
        <v>6.3611365692688937E-2</v>
      </c>
      <c r="N86" s="38">
        <f t="shared" si="16"/>
        <v>6.432161440857144E-2</v>
      </c>
      <c r="O86" s="38">
        <f t="shared" si="17"/>
        <v>6.1934518984457315E-2</v>
      </c>
      <c r="P86" s="38">
        <f t="shared" si="18"/>
        <v>6.2629397319500429E-2</v>
      </c>
      <c r="Q86" s="38">
        <f t="shared" si="20"/>
        <v>5.5709082170755334E-2</v>
      </c>
      <c r="S86" s="20">
        <f t="shared" si="11"/>
        <v>7.1024871588250271E-4</v>
      </c>
      <c r="T86" s="20">
        <f t="shared" si="12"/>
        <v>-1.6768467082316219E-3</v>
      </c>
      <c r="U86" s="20">
        <f t="shared" si="13"/>
        <v>-9.819683731885076E-4</v>
      </c>
      <c r="V86" s="19"/>
      <c r="W86" s="65">
        <v>1.1085023686065838</v>
      </c>
      <c r="X86" s="65">
        <v>1.1208792823118972</v>
      </c>
      <c r="Y86" s="65">
        <v>1.0769067525778491</v>
      </c>
      <c r="Z86" s="65">
        <v>1.0902025531063826</v>
      </c>
      <c r="AA86" s="65">
        <v>0.96867700669415491</v>
      </c>
      <c r="AB86" s="65">
        <f t="shared" si="19"/>
        <v>0.10822974588369416</v>
      </c>
    </row>
    <row r="87" spans="2:28" s="10" customFormat="1" x14ac:dyDescent="0.25">
      <c r="B87" s="37">
        <v>8</v>
      </c>
      <c r="C87" s="11" t="s">
        <v>23</v>
      </c>
      <c r="D87" s="20">
        <v>2.6999949598750028E-2</v>
      </c>
      <c r="E87" s="20">
        <v>7.0733334703443635E-3</v>
      </c>
      <c r="F87" s="20">
        <v>1.6185450822435735E-2</v>
      </c>
      <c r="G87" s="20">
        <f t="shared" si="10"/>
        <v>0.90102679065800217</v>
      </c>
      <c r="H87" s="20">
        <f t="shared" si="14"/>
        <v>5.7384961452676075E-2</v>
      </c>
      <c r="J87" s="37">
        <v>7</v>
      </c>
      <c r="K87" s="11" t="s">
        <v>22</v>
      </c>
      <c r="M87" s="38">
        <f t="shared" si="15"/>
        <v>6.4075420911019434E-2</v>
      </c>
      <c r="N87" s="38">
        <f t="shared" si="16"/>
        <v>6.5322964770983205E-2</v>
      </c>
      <c r="O87" s="38">
        <f t="shared" si="17"/>
        <v>5.819629228888025E-2</v>
      </c>
      <c r="P87" s="38">
        <f t="shared" si="18"/>
        <v>5.9378457694640813E-2</v>
      </c>
      <c r="Q87" s="38">
        <f t="shared" si="20"/>
        <v>5.6124206562786348E-2</v>
      </c>
      <c r="S87" s="20">
        <f t="shared" si="11"/>
        <v>1.2475438599637706E-3</v>
      </c>
      <c r="T87" s="20">
        <f t="shared" si="12"/>
        <v>-5.8791286221391847E-3</v>
      </c>
      <c r="U87" s="20">
        <f t="shared" si="13"/>
        <v>-4.6969632163786218E-3</v>
      </c>
      <c r="V87" s="19"/>
      <c r="W87" s="65">
        <v>1.1165890729727301</v>
      </c>
      <c r="X87" s="65">
        <v>1.138328982321499</v>
      </c>
      <c r="Y87" s="65">
        <v>1.0769067525778491</v>
      </c>
      <c r="Z87" s="65">
        <v>1.0902025531063826</v>
      </c>
      <c r="AA87" s="65">
        <v>0.97574366239220822</v>
      </c>
      <c r="AB87" s="65">
        <f t="shared" si="19"/>
        <v>0.10116309018564085</v>
      </c>
    </row>
    <row r="88" spans="2:28" s="10" customFormat="1" x14ac:dyDescent="0.25">
      <c r="B88" s="37">
        <v>9</v>
      </c>
      <c r="C88" s="11" t="s">
        <v>24</v>
      </c>
      <c r="D88" s="20">
        <v>3.0184995444093185E-2</v>
      </c>
      <c r="E88" s="20">
        <v>-2.9809057682377217E-2</v>
      </c>
      <c r="F88" s="20">
        <v>1.5011778424891001E-2</v>
      </c>
      <c r="G88" s="20">
        <f t="shared" si="10"/>
        <v>0.88771112380098749</v>
      </c>
      <c r="H88" s="20">
        <f t="shared" si="14"/>
        <v>5.7384961452676075E-2</v>
      </c>
      <c r="J88" s="37">
        <v>8</v>
      </c>
      <c r="K88" s="11" t="s">
        <v>23</v>
      </c>
      <c r="M88" s="38">
        <f t="shared" si="15"/>
        <v>6.5049773906291089E-2</v>
      </c>
      <c r="N88" s="38">
        <f t="shared" si="16"/>
        <v>6.560680357912177E-2</v>
      </c>
      <c r="O88" s="38">
        <f t="shared" si="17"/>
        <v>5.9224358139656243E-2</v>
      </c>
      <c r="P88" s="38">
        <f t="shared" si="18"/>
        <v>5.9768652852190719E-2</v>
      </c>
      <c r="Q88" s="38">
        <f t="shared" si="20"/>
        <v>5.6995957412529961E-2</v>
      </c>
      <c r="S88" s="20">
        <f t="shared" si="11"/>
        <v>5.5702967283068061E-4</v>
      </c>
      <c r="T88" s="20">
        <f t="shared" si="12"/>
        <v>-5.8254157666348463E-3</v>
      </c>
      <c r="U88" s="20">
        <f t="shared" si="13"/>
        <v>-5.2811210541003697E-3</v>
      </c>
      <c r="V88" s="19"/>
      <c r="W88" s="65">
        <v>1.1335683123170865</v>
      </c>
      <c r="X88" s="65">
        <v>1.1432752051811699</v>
      </c>
      <c r="Y88" s="65">
        <v>1.0769067525778491</v>
      </c>
      <c r="Z88" s="65">
        <v>1.0902025531063826</v>
      </c>
      <c r="AA88" s="65">
        <v>0.99058115774615119</v>
      </c>
      <c r="AB88" s="65">
        <f t="shared" si="19"/>
        <v>8.6325594831697883E-2</v>
      </c>
    </row>
    <row r="89" spans="2:28" s="10" customFormat="1" x14ac:dyDescent="0.25">
      <c r="B89" s="37">
        <v>10</v>
      </c>
      <c r="C89" s="11" t="s">
        <v>25</v>
      </c>
      <c r="D89" s="20">
        <v>1.1342134497294274E-2</v>
      </c>
      <c r="E89" s="20">
        <v>-1.8410654508824773E-2</v>
      </c>
      <c r="F89" s="20">
        <v>1.1264819047728705E-2</v>
      </c>
      <c r="G89" s="20">
        <f t="shared" si="10"/>
        <v>0.87459224019801729</v>
      </c>
      <c r="H89" s="20">
        <f t="shared" si="14"/>
        <v>5.7384961452676075E-2</v>
      </c>
      <c r="J89" s="37">
        <v>9</v>
      </c>
      <c r="K89" s="11" t="s">
        <v>24</v>
      </c>
      <c r="M89" s="38">
        <f t="shared" si="15"/>
        <v>6.6769231370216564E-2</v>
      </c>
      <c r="N89" s="38">
        <f t="shared" si="16"/>
        <v>6.6646379882516954E-2</v>
      </c>
      <c r="O89" s="38">
        <f t="shared" si="17"/>
        <v>6.0353961087039339E-2</v>
      </c>
      <c r="P89" s="38">
        <f t="shared" si="18"/>
        <v>6.0262269263567023E-2</v>
      </c>
      <c r="Q89" s="38">
        <f t="shared" si="20"/>
        <v>5.8534845390000777E-2</v>
      </c>
      <c r="S89" s="20">
        <f t="shared" si="11"/>
        <v>-1.2285148769961007E-4</v>
      </c>
      <c r="T89" s="20">
        <f t="shared" si="12"/>
        <v>-6.4152702831772254E-3</v>
      </c>
      <c r="U89" s="20">
        <f t="shared" si="13"/>
        <v>-6.5069621066495414E-3</v>
      </c>
      <c r="V89" s="19"/>
      <c r="W89" s="65">
        <v>1.163531867583103</v>
      </c>
      <c r="X89" s="65">
        <v>1.1613910368743305</v>
      </c>
      <c r="Y89" s="65">
        <v>1.0769067525778491</v>
      </c>
      <c r="Z89" s="65">
        <v>1.0902025531063826</v>
      </c>
      <c r="AA89" s="65">
        <v>1.0167651406107838</v>
      </c>
      <c r="AB89" s="65">
        <f t="shared" si="19"/>
        <v>6.0141611967065245E-2</v>
      </c>
    </row>
    <row r="90" spans="2:28" s="10" customFormat="1" x14ac:dyDescent="0.25">
      <c r="B90" s="37">
        <v>11</v>
      </c>
      <c r="C90" s="11" t="s">
        <v>26</v>
      </c>
      <c r="D90" s="20">
        <v>1.8692427656471305E-3</v>
      </c>
      <c r="E90" s="20">
        <v>-4.5475423638242963E-5</v>
      </c>
      <c r="F90" s="20">
        <v>9.1319973194817286E-3</v>
      </c>
      <c r="G90" s="20">
        <f t="shared" si="10"/>
        <v>0.86166723172218462</v>
      </c>
      <c r="H90" s="20">
        <f t="shared" si="14"/>
        <v>5.7384961452676075E-2</v>
      </c>
      <c r="J90" s="37">
        <v>10</v>
      </c>
      <c r="K90" s="11" t="s">
        <v>25</v>
      </c>
      <c r="M90" s="38">
        <f t="shared" si="15"/>
        <v>6.874233630709313E-2</v>
      </c>
      <c r="N90" s="38">
        <f t="shared" si="16"/>
        <v>6.7625850475694443E-2</v>
      </c>
      <c r="O90" s="38">
        <f t="shared" si="17"/>
        <v>5.9471341003775512E-2</v>
      </c>
      <c r="P90" s="38">
        <f t="shared" si="18"/>
        <v>5.84666175976307E-2</v>
      </c>
      <c r="Q90" s="38">
        <f t="shared" si="20"/>
        <v>6.0301719431418647E-2</v>
      </c>
      <c r="S90" s="20">
        <f t="shared" si="11"/>
        <v>-1.1164858313986864E-3</v>
      </c>
      <c r="T90" s="20">
        <f t="shared" si="12"/>
        <v>-9.2709953033176182E-3</v>
      </c>
      <c r="U90" s="20">
        <f t="shared" si="13"/>
        <v>-1.0275718709462429E-2</v>
      </c>
      <c r="V90" s="19"/>
      <c r="W90" s="65">
        <v>1.197915526418593</v>
      </c>
      <c r="X90" s="65">
        <v>1.1784594563414279</v>
      </c>
      <c r="Y90" s="65">
        <v>1.0769067525778491</v>
      </c>
      <c r="Z90" s="65">
        <v>1.0902025531063826</v>
      </c>
      <c r="AA90" s="65">
        <v>1.0468116796739551</v>
      </c>
      <c r="AB90" s="65">
        <f t="shared" si="19"/>
        <v>3.0095072903894016E-2</v>
      </c>
    </row>
    <row r="91" spans="2:28" s="10" customFormat="1" x14ac:dyDescent="0.25">
      <c r="B91" s="37">
        <v>12</v>
      </c>
      <c r="C91" s="11" t="s">
        <v>27</v>
      </c>
      <c r="D91" s="20">
        <v>-9.3287760810338376E-4</v>
      </c>
      <c r="E91" s="20">
        <v>7.7830435071656896E-3</v>
      </c>
      <c r="F91" s="20">
        <v>9.391163095048229E-3</v>
      </c>
      <c r="G91" s="20">
        <f t="shared" si="10"/>
        <v>0.8489332332238273</v>
      </c>
      <c r="H91" s="20">
        <f t="shared" si="14"/>
        <v>5.7384961452676075E-2</v>
      </c>
      <c r="J91" s="37">
        <v>11</v>
      </c>
      <c r="K91" s="11" t="s">
        <v>26</v>
      </c>
      <c r="M91" s="38">
        <f t="shared" si="15"/>
        <v>6.9505647749841304E-2</v>
      </c>
      <c r="N91" s="38">
        <f t="shared" si="16"/>
        <v>6.8371645791912183E-2</v>
      </c>
      <c r="O91" s="38">
        <f t="shared" si="17"/>
        <v>5.8158896524721143E-2</v>
      </c>
      <c r="P91" s="38">
        <f t="shared" si="18"/>
        <v>5.7171825504346747E-2</v>
      </c>
      <c r="Q91" s="38">
        <f t="shared" si="20"/>
        <v>6.0985669643627907E-2</v>
      </c>
      <c r="S91" s="20">
        <f t="shared" si="11"/>
        <v>-1.1340019579291205E-3</v>
      </c>
      <c r="T91" s="20">
        <f t="shared" si="12"/>
        <v>-1.1346751225120161E-2</v>
      </c>
      <c r="U91" s="20">
        <f t="shared" si="13"/>
        <v>-1.2333822245494556E-2</v>
      </c>
      <c r="V91" s="19"/>
      <c r="W91" s="65">
        <v>1.2112171201362723</v>
      </c>
      <c r="X91" s="65">
        <v>1.1914558110890525</v>
      </c>
      <c r="Y91" s="65">
        <v>1.0769067525778491</v>
      </c>
      <c r="Z91" s="65">
        <v>1.0902025531063826</v>
      </c>
      <c r="AA91" s="65">
        <v>1.0584354238820073</v>
      </c>
      <c r="AB91" s="65">
        <f t="shared" si="19"/>
        <v>1.8471328695841782E-2</v>
      </c>
    </row>
    <row r="92" spans="2:28" s="10" customFormat="1" x14ac:dyDescent="0.25">
      <c r="B92" s="37">
        <v>13</v>
      </c>
      <c r="C92" s="11" t="s">
        <v>28</v>
      </c>
      <c r="D92" s="20">
        <v>-1E-3</v>
      </c>
      <c r="E92" s="20">
        <v>1.293462731559086E-2</v>
      </c>
      <c r="F92" s="20">
        <v>1.1490224151315058E-2</v>
      </c>
      <c r="G92" s="20">
        <f t="shared" si="10"/>
        <v>0.83638742189539661</v>
      </c>
      <c r="H92" s="20">
        <f t="shared" si="14"/>
        <v>5.7384961452676075E-2</v>
      </c>
      <c r="J92" s="37">
        <v>12</v>
      </c>
      <c r="K92" s="11" t="s">
        <v>27</v>
      </c>
      <c r="M92" s="38">
        <f t="shared" si="15"/>
        <v>6.9632842297555522E-2</v>
      </c>
      <c r="N92" s="38">
        <f t="shared" si="16"/>
        <v>6.8982903714604374E-2</v>
      </c>
      <c r="O92" s="38">
        <f t="shared" si="17"/>
        <v>5.7392581372979382E-2</v>
      </c>
      <c r="P92" s="38">
        <f t="shared" si="18"/>
        <v>5.6833741166052137E-2</v>
      </c>
      <c r="Q92" s="38">
        <f t="shared" si="20"/>
        <v>6.1099666665417399E-2</v>
      </c>
      <c r="S92" s="20">
        <f t="shared" si="11"/>
        <v>-6.4993858295114837E-4</v>
      </c>
      <c r="T92" s="20">
        <f t="shared" si="12"/>
        <v>-1.2240260924576141E-2</v>
      </c>
      <c r="U92" s="20">
        <f t="shared" si="13"/>
        <v>-1.2799101131503385E-2</v>
      </c>
      <c r="V92" s="19"/>
      <c r="W92" s="65">
        <v>1.2134336337400864</v>
      </c>
      <c r="X92" s="65">
        <v>1.2021076945654625</v>
      </c>
      <c r="Y92" s="65">
        <v>1.0769067525778491</v>
      </c>
      <c r="Z92" s="65">
        <v>1.0902025531063826</v>
      </c>
      <c r="AA92" s="65">
        <v>1.0603723487130645</v>
      </c>
      <c r="AB92" s="65">
        <f t="shared" si="19"/>
        <v>1.6534403864784553E-2</v>
      </c>
    </row>
    <row r="93" spans="2:28" s="10" customFormat="1" x14ac:dyDescent="0.25">
      <c r="B93" s="37">
        <v>14</v>
      </c>
      <c r="C93" s="11" t="s">
        <v>29</v>
      </c>
      <c r="D93" s="20">
        <v>1.2E-2</v>
      </c>
      <c r="E93" s="20">
        <v>1.6678590410685767E-2</v>
      </c>
      <c r="F93" s="20">
        <v>7.3845760203773841E-3</v>
      </c>
      <c r="G93" s="20">
        <f t="shared" si="10"/>
        <v>0.82402701664571099</v>
      </c>
      <c r="H93" s="20">
        <f t="shared" si="14"/>
        <v>5.7384961452676075E-2</v>
      </c>
      <c r="J93" s="37">
        <v>13</v>
      </c>
      <c r="K93" s="11" t="s">
        <v>28</v>
      </c>
      <c r="M93" s="38">
        <f t="shared" si="15"/>
        <v>6.9569247515494273E-2</v>
      </c>
      <c r="N93" s="38">
        <f t="shared" si="16"/>
        <v>6.9617128990467611E-2</v>
      </c>
      <c r="O93" s="38">
        <f t="shared" si="17"/>
        <v>5.6924841356165039E-2</v>
      </c>
      <c r="P93" s="38">
        <f t="shared" si="18"/>
        <v>5.6957309461323886E-2</v>
      </c>
      <c r="Q93" s="38">
        <f t="shared" si="20"/>
        <v>6.1042668154522653E-2</v>
      </c>
      <c r="S93" s="20">
        <f t="shared" si="11"/>
        <v>4.7881474973338056E-5</v>
      </c>
      <c r="T93" s="20">
        <f t="shared" si="12"/>
        <v>-1.2644406159329234E-2</v>
      </c>
      <c r="U93" s="20">
        <f t="shared" si="13"/>
        <v>-1.2611938054170387E-2</v>
      </c>
      <c r="V93" s="19"/>
      <c r="W93" s="65">
        <v>1.2123254203606335</v>
      </c>
      <c r="X93" s="65">
        <v>1.2131598110051725</v>
      </c>
      <c r="Y93" s="65">
        <v>1.0769067525778491</v>
      </c>
      <c r="Z93" s="65">
        <v>1.0902025531063826</v>
      </c>
      <c r="AA93" s="65">
        <v>1.0603723487130645</v>
      </c>
      <c r="AB93" s="65">
        <f t="shared" si="19"/>
        <v>1.6534403864784553E-2</v>
      </c>
    </row>
    <row r="94" spans="2:28" s="10" customFormat="1" x14ac:dyDescent="0.25">
      <c r="B94" s="37">
        <v>15</v>
      </c>
      <c r="C94" s="11" t="s">
        <v>30</v>
      </c>
      <c r="D94" s="20">
        <v>1.1000000000000001E-2</v>
      </c>
      <c r="E94" s="20">
        <v>9.2581094101274498E-3</v>
      </c>
      <c r="F94" s="20">
        <v>1.0780209302238459E-2</v>
      </c>
      <c r="G94" s="20">
        <f t="shared" si="10"/>
        <v>0.81184927748345925</v>
      </c>
      <c r="H94" s="20">
        <f t="shared" si="14"/>
        <v>5.7384961452676075E-2</v>
      </c>
      <c r="J94" s="37">
        <v>14</v>
      </c>
      <c r="K94" s="11" t="s">
        <v>29</v>
      </c>
      <c r="M94" s="38">
        <f t="shared" si="15"/>
        <v>6.9501139222176614E-2</v>
      </c>
      <c r="N94" s="38">
        <f t="shared" si="16"/>
        <v>7.0400247162584792E-2</v>
      </c>
      <c r="O94" s="38">
        <f t="shared" si="17"/>
        <v>5.6750345502407526E-2</v>
      </c>
      <c r="P94" s="38">
        <f t="shared" si="18"/>
        <v>5.7494123642951464E-2</v>
      </c>
      <c r="Q94" s="38">
        <f t="shared" si="20"/>
        <v>6.0981625486368131E-2</v>
      </c>
      <c r="S94" s="20">
        <f t="shared" si="11"/>
        <v>8.991079404081781E-4</v>
      </c>
      <c r="T94" s="20">
        <f t="shared" si="12"/>
        <v>-1.2750793719769088E-2</v>
      </c>
      <c r="U94" s="20">
        <f t="shared" si="13"/>
        <v>-1.200701557922515E-2</v>
      </c>
      <c r="V94" s="19"/>
      <c r="W94" s="65">
        <v>1.2111385537741006</v>
      </c>
      <c r="X94" s="65">
        <v>1.2268065601236327</v>
      </c>
      <c r="Y94" s="65">
        <v>1.0769067525778491</v>
      </c>
      <c r="Z94" s="65">
        <v>1.0902025531063826</v>
      </c>
      <c r="AA94" s="65">
        <v>1.0603723487130645</v>
      </c>
      <c r="AB94" s="65">
        <f t="shared" si="19"/>
        <v>1.6534403864784553E-2</v>
      </c>
    </row>
    <row r="95" spans="2:28" s="10" customFormat="1" x14ac:dyDescent="0.25">
      <c r="B95" s="37">
        <v>16</v>
      </c>
      <c r="C95" s="11" t="s">
        <v>31</v>
      </c>
      <c r="D95" s="20">
        <v>5.0000000000000001E-3</v>
      </c>
      <c r="E95" s="20">
        <v>4.831983165971632E-3</v>
      </c>
      <c r="F95" s="20">
        <v>9.426470867219934E-3</v>
      </c>
      <c r="G95" s="20">
        <f t="shared" si="10"/>
        <v>0.79985150490981216</v>
      </c>
      <c r="H95" s="20">
        <f t="shared" si="14"/>
        <v>5.7384961452676075E-2</v>
      </c>
      <c r="J95" s="37">
        <v>15</v>
      </c>
      <c r="K95" s="11" t="s">
        <v>30</v>
      </c>
      <c r="M95" s="38">
        <f t="shared" si="15"/>
        <v>7.031763860575875E-2</v>
      </c>
      <c r="N95" s="38">
        <f t="shared" si="16"/>
        <v>7.0909205744092721E-2</v>
      </c>
      <c r="O95" s="38">
        <f t="shared" si="17"/>
        <v>5.752661023419986E-2</v>
      </c>
      <c r="P95" s="38">
        <f t="shared" si="18"/>
        <v>5.8015202454335661E-2</v>
      </c>
      <c r="Q95" s="38">
        <f t="shared" si="20"/>
        <v>6.1713404992204547E-2</v>
      </c>
      <c r="S95" s="20">
        <f t="shared" si="11"/>
        <v>5.9156713833397045E-4</v>
      </c>
      <c r="T95" s="20">
        <f t="shared" si="12"/>
        <v>-1.2791028371558891E-2</v>
      </c>
      <c r="U95" s="20">
        <f t="shared" si="13"/>
        <v>-1.2302436151423089E-2</v>
      </c>
      <c r="V95" s="19"/>
      <c r="W95" s="65">
        <v>1.2253670095038389</v>
      </c>
      <c r="X95" s="65">
        <v>1.235675758056747</v>
      </c>
      <c r="Y95" s="65">
        <v>1.0769067525778491</v>
      </c>
      <c r="Z95" s="65">
        <v>1.0902025531063826</v>
      </c>
      <c r="AA95" s="65">
        <v>1.0708004605890173</v>
      </c>
      <c r="AB95" s="65">
        <f t="shared" si="19"/>
        <v>6.1062919888317246E-3</v>
      </c>
    </row>
    <row r="96" spans="2:28" s="10" customFormat="1" x14ac:dyDescent="0.25">
      <c r="B96" s="37">
        <v>17</v>
      </c>
      <c r="C96" s="11" t="s">
        <v>32</v>
      </c>
      <c r="D96" s="20">
        <v>-2E-3</v>
      </c>
      <c r="E96" s="20">
        <v>-8.97419212060699E-2</v>
      </c>
      <c r="F96" s="20">
        <v>1.4374535765901753E-2</v>
      </c>
      <c r="G96" s="20">
        <f t="shared" si="10"/>
        <v>0.78803103932001206</v>
      </c>
      <c r="H96" s="20">
        <f t="shared" si="14"/>
        <v>5.7384961452676075E-2</v>
      </c>
      <c r="J96" s="37">
        <v>16</v>
      </c>
      <c r="K96" s="11" t="s">
        <v>31</v>
      </c>
      <c r="M96" s="38">
        <f t="shared" si="15"/>
        <v>7.1074889255904175E-2</v>
      </c>
      <c r="N96" s="38">
        <f t="shared" si="16"/>
        <v>7.1657569085802619E-2</v>
      </c>
      <c r="O96" s="38">
        <f t="shared" si="17"/>
        <v>5.7829091444805039E-2</v>
      </c>
      <c r="P96" s="38">
        <f t="shared" si="18"/>
        <v>5.8307501534463041E-2</v>
      </c>
      <c r="Q96" s="38">
        <f t="shared" si="20"/>
        <v>6.2392252447118789E-2</v>
      </c>
      <c r="S96" s="20">
        <f t="shared" si="11"/>
        <v>5.8267982989844425E-4</v>
      </c>
      <c r="T96" s="20">
        <f t="shared" si="12"/>
        <v>-1.3245797811099136E-2</v>
      </c>
      <c r="U96" s="20">
        <f t="shared" si="13"/>
        <v>-1.2767387721441134E-2</v>
      </c>
      <c r="V96" s="19"/>
      <c r="W96" s="65">
        <v>1.2385629868291859</v>
      </c>
      <c r="X96" s="65">
        <v>1.2487168636489685</v>
      </c>
      <c r="Y96" s="65">
        <v>1.0769067525778491</v>
      </c>
      <c r="Z96" s="65">
        <v>1.0902025531063826</v>
      </c>
      <c r="AA96" s="65">
        <v>1.0823319107491005</v>
      </c>
      <c r="AB96" s="65">
        <f t="shared" si="19"/>
        <v>-5.425158171251443E-3</v>
      </c>
    </row>
    <row r="97" spans="1:28" s="10" customFormat="1" x14ac:dyDescent="0.25">
      <c r="B97" s="37">
        <v>18</v>
      </c>
      <c r="C97" s="11" t="s">
        <v>33</v>
      </c>
      <c r="D97" s="20">
        <v>1.9E-2</v>
      </c>
      <c r="E97" s="20">
        <v>8.3102399077017108E-2</v>
      </c>
      <c r="F97" s="20">
        <v>1.3629451436075607E-2</v>
      </c>
      <c r="G97" s="20">
        <f t="shared" si="10"/>
        <v>0.77638526041380518</v>
      </c>
      <c r="H97" s="20">
        <f t="shared" si="14"/>
        <v>5.7384961452676075E-2</v>
      </c>
      <c r="J97" s="37">
        <v>17</v>
      </c>
      <c r="K97" s="11" t="s">
        <v>32</v>
      </c>
      <c r="M97" s="38">
        <f t="shared" si="15"/>
        <v>7.1422800838811834E-2</v>
      </c>
      <c r="N97" s="38">
        <f t="shared" si="16"/>
        <v>7.2318862035470277E-2</v>
      </c>
      <c r="O97" s="38">
        <f t="shared" si="17"/>
        <v>5.7530229726721713E-2</v>
      </c>
      <c r="P97" s="38">
        <f t="shared" si="18"/>
        <v>5.8264263841865491E-2</v>
      </c>
      <c r="Q97" s="38">
        <f t="shared" si="20"/>
        <v>6.2704213709354376E-2</v>
      </c>
      <c r="S97" s="20">
        <f t="shared" si="11"/>
        <v>8.9606119665844308E-4</v>
      </c>
      <c r="T97" s="20">
        <f t="shared" si="12"/>
        <v>-1.3892571112090121E-2</v>
      </c>
      <c r="U97" s="20">
        <f t="shared" si="13"/>
        <v>-1.3158536996946343E-2</v>
      </c>
      <c r="V97" s="19"/>
      <c r="W97" s="65">
        <v>1.2446257526497149</v>
      </c>
      <c r="X97" s="65">
        <v>1.2602406659296932</v>
      </c>
      <c r="Y97" s="65">
        <v>1.0769067525778491</v>
      </c>
      <c r="Z97" s="65">
        <v>1.0902025531063826</v>
      </c>
      <c r="AA97" s="65">
        <v>1.0876299254522175</v>
      </c>
      <c r="AB97" s="65">
        <f t="shared" si="19"/>
        <v>-1.0723172874368414E-2</v>
      </c>
    </row>
    <row r="98" spans="1:28" s="10" customFormat="1" x14ac:dyDescent="0.25">
      <c r="B98" s="37">
        <v>19</v>
      </c>
      <c r="C98" s="11" t="s">
        <v>34</v>
      </c>
      <c r="D98" s="20">
        <v>7.9000000000000001E-2</v>
      </c>
      <c r="E98" s="20">
        <v>3.9858974425165783E-2</v>
      </c>
      <c r="F98" s="20">
        <v>3.7482550347457746E-2</v>
      </c>
      <c r="G98" s="20">
        <f t="shared" si="10"/>
        <v>0.76491158661458636</v>
      </c>
      <c r="H98" s="20">
        <f t="shared" si="14"/>
        <v>5.7384961452676075E-2</v>
      </c>
      <c r="J98" s="37">
        <v>18</v>
      </c>
      <c r="K98" s="11" t="s">
        <v>33</v>
      </c>
      <c r="M98" s="38">
        <f t="shared" si="15"/>
        <v>7.1282954994769443E-2</v>
      </c>
      <c r="N98" s="38">
        <f t="shared" si="16"/>
        <v>7.3336581552902014E-2</v>
      </c>
      <c r="O98" s="38">
        <f t="shared" si="17"/>
        <v>5.1389342478264884E-2</v>
      </c>
      <c r="P98" s="38">
        <f t="shared" si="18"/>
        <v>5.2999074653879978E-2</v>
      </c>
      <c r="Q98" s="38">
        <f t="shared" si="20"/>
        <v>6.257880528193567E-2</v>
      </c>
      <c r="S98" s="20">
        <f t="shared" si="11"/>
        <v>2.0536265581325708E-3</v>
      </c>
      <c r="T98" s="20">
        <f t="shared" si="12"/>
        <v>-1.9893612516504559E-2</v>
      </c>
      <c r="U98" s="20">
        <f t="shared" si="13"/>
        <v>-1.8283880340889465E-2</v>
      </c>
      <c r="V98" s="19"/>
      <c r="W98" s="65">
        <v>1.2421887754260268</v>
      </c>
      <c r="X98" s="65">
        <v>1.2779756175906964</v>
      </c>
      <c r="Y98" s="65">
        <v>1.0769067525778491</v>
      </c>
      <c r="Z98" s="65">
        <v>1.0902025531063826</v>
      </c>
      <c r="AA98" s="65">
        <v>1.0876299254522175</v>
      </c>
      <c r="AB98" s="65">
        <f t="shared" si="19"/>
        <v>-1.0723172874368414E-2</v>
      </c>
    </row>
    <row r="99" spans="1:28" s="10" customFormat="1" x14ac:dyDescent="0.25">
      <c r="B99" s="37">
        <v>20</v>
      </c>
      <c r="C99" s="11" t="s">
        <v>35</v>
      </c>
      <c r="D99" s="20">
        <v>5.2999999999999999E-2</v>
      </c>
      <c r="E99" s="20">
        <v>9.2069221376028972E-3</v>
      </c>
      <c r="F99" s="20">
        <v>5.3217645294031335E-2</v>
      </c>
      <c r="G99" s="20">
        <f t="shared" si="10"/>
        <v>0.7536074744971295</v>
      </c>
      <c r="H99" s="20">
        <f t="shared" si="14"/>
        <v>5.7384961452676075E-2</v>
      </c>
      <c r="J99" s="37">
        <v>19</v>
      </c>
      <c r="K99" s="11" t="s">
        <v>34</v>
      </c>
      <c r="M99" s="38">
        <f t="shared" si="15"/>
        <v>7.2608889240627153E-2</v>
      </c>
      <c r="N99" s="38">
        <f t="shared" si="16"/>
        <v>7.4315128644753065E-2</v>
      </c>
      <c r="O99" s="38">
        <f t="shared" si="17"/>
        <v>5.5865477495112212E-2</v>
      </c>
      <c r="P99" s="38">
        <f t="shared" si="18"/>
        <v>5.7330787100823136E-2</v>
      </c>
      <c r="Q99" s="38">
        <f t="shared" si="20"/>
        <v>6.3767802582292449E-2</v>
      </c>
      <c r="S99" s="20">
        <f t="shared" si="11"/>
        <v>1.7062394041259116E-3</v>
      </c>
      <c r="T99" s="20">
        <f t="shared" si="12"/>
        <v>-1.6743411745514941E-2</v>
      </c>
      <c r="U99" s="20">
        <f t="shared" si="13"/>
        <v>-1.5278102139804017E-2</v>
      </c>
      <c r="V99" s="19"/>
      <c r="W99" s="65">
        <v>1.2652947288377263</v>
      </c>
      <c r="X99" s="65">
        <v>1.2950279439681922</v>
      </c>
      <c r="Y99" s="65">
        <v>1.0769067525778491</v>
      </c>
      <c r="Z99" s="65">
        <v>1.0902025531063826</v>
      </c>
      <c r="AA99" s="65">
        <v>1.1056917379952103</v>
      </c>
      <c r="AB99" s="65">
        <f t="shared" si="19"/>
        <v>-2.8784985417361186E-2</v>
      </c>
    </row>
    <row r="100" spans="1:28" s="10" customFormat="1" x14ac:dyDescent="0.25">
      <c r="F100" s="45" t="s">
        <v>79</v>
      </c>
      <c r="G100" s="46">
        <f>SUM(G80:G99)</f>
        <v>17.426168366858182</v>
      </c>
      <c r="J100" s="37">
        <v>20</v>
      </c>
      <c r="K100" s="11" t="s">
        <v>35</v>
      </c>
      <c r="M100" s="38">
        <f t="shared" si="15"/>
        <v>7.8224533343386499E-2</v>
      </c>
      <c r="N100" s="38">
        <f t="shared" si="16"/>
        <v>7.704215326418673E-2</v>
      </c>
      <c r="O100" s="38">
        <f t="shared" si="17"/>
        <v>6.1667608693526749E-2</v>
      </c>
      <c r="P100" s="38">
        <f t="shared" si="18"/>
        <v>6.0904875785103119E-2</v>
      </c>
      <c r="Q100" s="38">
        <f t="shared" si="20"/>
        <v>6.8805458986293547E-2</v>
      </c>
      <c r="S100" s="20">
        <f t="shared" si="11"/>
        <v>-1.1823800791997685E-3</v>
      </c>
      <c r="T100" s="20">
        <f t="shared" si="12"/>
        <v>-1.655692464985975E-2</v>
      </c>
      <c r="U100" s="20">
        <f t="shared" si="13"/>
        <v>-1.731965755828338E-2</v>
      </c>
      <c r="V100" s="19"/>
      <c r="W100" s="65">
        <v>1.363153888460765</v>
      </c>
      <c r="X100" s="65">
        <v>1.3425495341270106</v>
      </c>
      <c r="Y100" s="65">
        <v>1.0769067525778491</v>
      </c>
      <c r="Z100" s="65">
        <v>1.0902025531063826</v>
      </c>
      <c r="AA100" s="65">
        <v>1.191207042703498</v>
      </c>
      <c r="AB100" s="65">
        <f t="shared" si="19"/>
        <v>-0.11430029012564891</v>
      </c>
    </row>
    <row r="101" spans="1:28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42" t="s">
        <v>72</v>
      </c>
      <c r="L101" s="10"/>
      <c r="M101" s="43">
        <f>IRR(M80:M100)</f>
        <v>2.8235610996901084E-2</v>
      </c>
      <c r="N101" s="43">
        <f t="shared" ref="N101:Q101" si="21">IRR(N80:N100)</f>
        <v>2.8847440129810886E-2</v>
      </c>
      <c r="O101" s="43">
        <f t="shared" si="21"/>
        <v>1.5334761126116536E-2</v>
      </c>
      <c r="P101" s="43">
        <f t="shared" si="21"/>
        <v>1.5994616602407641E-2</v>
      </c>
      <c r="Q101" s="43">
        <f t="shared" si="21"/>
        <v>1.5101039417944051E-2</v>
      </c>
      <c r="R101" s="10"/>
      <c r="S101" s="10"/>
      <c r="T101" s="10"/>
      <c r="U101" s="10"/>
    </row>
    <row r="102" spans="1:28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8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48" t="s">
        <v>86</v>
      </c>
      <c r="N103" s="47" t="s">
        <v>87</v>
      </c>
      <c r="O103" s="47" t="s">
        <v>88</v>
      </c>
      <c r="P103" s="47" t="s">
        <v>89</v>
      </c>
      <c r="Q103" s="47" t="s">
        <v>91</v>
      </c>
      <c r="R103" s="10"/>
      <c r="S103" s="10"/>
      <c r="T103" s="10"/>
      <c r="U103" s="10"/>
    </row>
    <row r="104" spans="1:28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L104" s="10" t="s">
        <v>92</v>
      </c>
      <c r="M104" s="49">
        <f>1*(1+M101)^20</f>
        <v>1.7452305843927267</v>
      </c>
      <c r="N104" s="49">
        <f t="shared" ref="N104:O104" si="22">1*(1+N101)^20</f>
        <v>1.7661176347156415</v>
      </c>
      <c r="O104" s="49">
        <f t="shared" si="22"/>
        <v>1.3557671285859392</v>
      </c>
      <c r="P104" s="49">
        <f>1*(1+P101)^20</f>
        <v>1.3734983296853387</v>
      </c>
      <c r="Q104" s="49">
        <f>1*(1+Q101)^20</f>
        <v>1.3495390305371138</v>
      </c>
      <c r="R104" s="10"/>
      <c r="S104" s="10"/>
      <c r="T104" s="10"/>
      <c r="U104" s="10"/>
    </row>
    <row r="105" spans="1:28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 t="s">
        <v>90</v>
      </c>
      <c r="M105" s="10"/>
      <c r="N105" s="40">
        <f>(N104-M104)/M104</f>
        <v>1.1968074883458862E-2</v>
      </c>
      <c r="O105" s="40">
        <f>(O104-M104)/M104</f>
        <v>-0.22315873861579494</v>
      </c>
      <c r="P105" s="40">
        <f>(P104-M104)/M104</f>
        <v>-0.21299893437103418</v>
      </c>
      <c r="Q105" s="40">
        <f>(Q104-M104)/M104</f>
        <v>-0.22672737768533802</v>
      </c>
      <c r="R105" s="10"/>
      <c r="S105" s="10"/>
      <c r="T105" s="10"/>
      <c r="U105" s="10"/>
    </row>
    <row r="106" spans="1:28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8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8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8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8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</sheetData>
  <mergeCells count="7">
    <mergeCell ref="J80:K80"/>
    <mergeCell ref="A5:B5"/>
    <mergeCell ref="C6:AI6"/>
    <mergeCell ref="A7:A8"/>
    <mergeCell ref="C75:F75"/>
    <mergeCell ref="C76:F76"/>
    <mergeCell ref="C77:F7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AF6E-DA7E-416F-B048-37F117A7A7A5}">
  <dimension ref="F13:AI20"/>
  <sheetViews>
    <sheetView workbookViewId="0">
      <selection activeCell="AD34" sqref="AD34"/>
    </sheetView>
  </sheetViews>
  <sheetFormatPr defaultRowHeight="15" x14ac:dyDescent="0.25"/>
  <sheetData>
    <row r="13" spans="7:35" x14ac:dyDescent="0.25">
      <c r="H13">
        <v>1996</v>
      </c>
      <c r="I13">
        <v>1997</v>
      </c>
      <c r="J13">
        <v>1998</v>
      </c>
      <c r="K13">
        <v>1999</v>
      </c>
      <c r="L13">
        <v>2000</v>
      </c>
      <c r="M13">
        <v>2001</v>
      </c>
      <c r="N13">
        <v>2002</v>
      </c>
      <c r="O13">
        <v>2003</v>
      </c>
      <c r="P13">
        <v>2004</v>
      </c>
      <c r="Q13">
        <v>2005</v>
      </c>
      <c r="R13">
        <v>2006</v>
      </c>
      <c r="S13">
        <v>2007</v>
      </c>
      <c r="T13">
        <v>2008</v>
      </c>
      <c r="U13">
        <v>2009</v>
      </c>
      <c r="V13">
        <v>2010</v>
      </c>
      <c r="W13">
        <v>2011</v>
      </c>
      <c r="X13">
        <v>2012</v>
      </c>
      <c r="Y13">
        <v>2013</v>
      </c>
      <c r="Z13">
        <v>2014</v>
      </c>
      <c r="AA13">
        <v>2015</v>
      </c>
      <c r="AB13">
        <v>2016</v>
      </c>
      <c r="AC13">
        <v>2017</v>
      </c>
      <c r="AD13">
        <v>2018</v>
      </c>
      <c r="AE13">
        <v>2019</v>
      </c>
      <c r="AF13">
        <v>2020</v>
      </c>
      <c r="AG13">
        <v>2021</v>
      </c>
      <c r="AH13">
        <v>2022</v>
      </c>
      <c r="AI13">
        <v>2023</v>
      </c>
    </row>
    <row r="14" spans="7:35" x14ac:dyDescent="0.25">
      <c r="G14" t="s">
        <v>41</v>
      </c>
      <c r="H14" s="6">
        <v>3.8999908308781368E-2</v>
      </c>
      <c r="I14" s="6">
        <v>1.7324467681628309E-2</v>
      </c>
      <c r="J14" s="6">
        <v>1.7975289387392301E-2</v>
      </c>
      <c r="K14" s="6">
        <v>1.5799413071250084E-2</v>
      </c>
      <c r="L14" s="6">
        <v>2.5617423125922918E-2</v>
      </c>
      <c r="M14" s="6">
        <v>2.6761943401202495E-2</v>
      </c>
      <c r="N14" s="6">
        <v>2.4326536938051563E-2</v>
      </c>
      <c r="O14" s="6">
        <v>2.459727357093339E-2</v>
      </c>
      <c r="P14" s="6">
        <v>1.9867415834037332E-2</v>
      </c>
      <c r="Q14" s="6">
        <v>1.7045439474702127E-2</v>
      </c>
      <c r="R14" s="6">
        <v>1.9952258296118193E-2</v>
      </c>
      <c r="S14" s="6">
        <v>1.7214344299219735E-2</v>
      </c>
      <c r="T14" s="6">
        <v>3.2307661369740462E-2</v>
      </c>
      <c r="U14" s="6">
        <v>7.4516465871507535E-3</v>
      </c>
      <c r="V14" s="6">
        <v>1.5532528709664298E-2</v>
      </c>
      <c r="W14" s="6">
        <v>2.6999949598750028E-2</v>
      </c>
      <c r="X14" s="6">
        <v>3.0184995444093185E-2</v>
      </c>
      <c r="Y14" s="6">
        <v>1.1342134497294274E-2</v>
      </c>
      <c r="Z14" s="6">
        <v>1.8692427656471305E-3</v>
      </c>
      <c r="AA14" s="6">
        <v>-9.3287760810338376E-4</v>
      </c>
      <c r="AB14" s="6">
        <v>-1E-3</v>
      </c>
      <c r="AC14" s="6">
        <v>1.2E-2</v>
      </c>
      <c r="AD14" s="6">
        <v>1.1000000000000001E-2</v>
      </c>
      <c r="AE14" s="6">
        <v>5.0000000000000001E-3</v>
      </c>
      <c r="AF14" s="6">
        <v>-2E-3</v>
      </c>
      <c r="AG14" s="6">
        <v>1.9E-2</v>
      </c>
      <c r="AH14" s="6">
        <v>7.9000000000000001E-2</v>
      </c>
      <c r="AI14" s="6">
        <v>5.2999999999999999E-2</v>
      </c>
    </row>
    <row r="15" spans="7:35" x14ac:dyDescent="0.25">
      <c r="G15" t="s">
        <v>53</v>
      </c>
      <c r="H15" s="6">
        <v>3.8999908308781368E-2</v>
      </c>
      <c r="I15" s="6">
        <v>1.7324467681628309E-2</v>
      </c>
      <c r="J15" s="6">
        <v>1.7975289387392301E-2</v>
      </c>
      <c r="K15" s="6">
        <v>1.5799413071250084E-2</v>
      </c>
      <c r="L15" s="9">
        <f>AVERAGE(H14:L14)</f>
        <v>2.3143300314994997E-2</v>
      </c>
      <c r="M15" s="9">
        <f t="shared" ref="M15:AI15" si="0">AVERAGE(I14:M14)</f>
        <v>2.0695707333479224E-2</v>
      </c>
      <c r="N15" s="9">
        <f t="shared" si="0"/>
        <v>2.2096121184763874E-2</v>
      </c>
      <c r="O15" s="9">
        <f t="shared" si="0"/>
        <v>2.3420518021472089E-2</v>
      </c>
      <c r="P15" s="9">
        <f t="shared" si="0"/>
        <v>2.4234118574029538E-2</v>
      </c>
      <c r="Q15" s="9">
        <f t="shared" si="0"/>
        <v>2.2519721843785385E-2</v>
      </c>
      <c r="R15" s="9">
        <f t="shared" si="0"/>
        <v>2.1157784822768522E-2</v>
      </c>
      <c r="S15" s="9">
        <f t="shared" si="0"/>
        <v>1.9735346295002155E-2</v>
      </c>
      <c r="T15" s="9">
        <f t="shared" si="0"/>
        <v>2.1277423854763569E-2</v>
      </c>
      <c r="U15" s="9">
        <f t="shared" si="0"/>
        <v>1.8794270005386256E-2</v>
      </c>
      <c r="V15" s="9">
        <f t="shared" si="0"/>
        <v>1.8491687852378688E-2</v>
      </c>
      <c r="W15" s="9">
        <f t="shared" si="0"/>
        <v>1.9901226112905058E-2</v>
      </c>
      <c r="X15" s="9">
        <f t="shared" si="0"/>
        <v>2.2495356341879744E-2</v>
      </c>
      <c r="Y15" s="9">
        <f t="shared" si="0"/>
        <v>1.8302250967390507E-2</v>
      </c>
      <c r="Z15" s="9">
        <f t="shared" si="0"/>
        <v>1.7185770203089784E-2</v>
      </c>
      <c r="AA15" s="9">
        <f t="shared" si="0"/>
        <v>1.3892688939536249E-2</v>
      </c>
      <c r="AB15" s="9">
        <f t="shared" si="0"/>
        <v>8.2926990197862392E-3</v>
      </c>
      <c r="AC15" s="9">
        <f t="shared" si="0"/>
        <v>4.6556999309676043E-3</v>
      </c>
      <c r="AD15" s="9">
        <f t="shared" si="0"/>
        <v>4.5872730315087498E-3</v>
      </c>
      <c r="AE15" s="9">
        <f t="shared" si="0"/>
        <v>5.2134244783793244E-3</v>
      </c>
      <c r="AF15" s="9">
        <f t="shared" si="0"/>
        <v>5.0000000000000001E-3</v>
      </c>
      <c r="AG15" s="9">
        <f t="shared" si="0"/>
        <v>8.9999999999999993E-3</v>
      </c>
      <c r="AH15" s="9">
        <f t="shared" si="0"/>
        <v>2.24E-2</v>
      </c>
      <c r="AI15" s="9">
        <f t="shared" si="0"/>
        <v>3.0800000000000001E-2</v>
      </c>
    </row>
    <row r="19" spans="6:35" x14ac:dyDescent="0.25">
      <c r="F19" t="s">
        <v>41</v>
      </c>
      <c r="G19">
        <v>1</v>
      </c>
      <c r="H19">
        <f>G19*(1+H14)</f>
        <v>1.0389999083087813</v>
      </c>
      <c r="I19">
        <f t="shared" ref="I19:AI19" si="1">H19*(1+I14)</f>
        <v>1.0570000286414916</v>
      </c>
      <c r="J19">
        <f t="shared" si="1"/>
        <v>1.0759999100388045</v>
      </c>
      <c r="K19">
        <f t="shared" si="1"/>
        <v>1.0930000770821353</v>
      </c>
      <c r="L19">
        <f t="shared" si="1"/>
        <v>1.1209999225334148</v>
      </c>
      <c r="M19">
        <f t="shared" si="1"/>
        <v>1.1510000590130065</v>
      </c>
      <c r="N19">
        <f t="shared" si="1"/>
        <v>1.178999904464286</v>
      </c>
      <c r="O19">
        <f t="shared" si="1"/>
        <v>1.2080000876544985</v>
      </c>
      <c r="P19">
        <f t="shared" si="1"/>
        <v>1.2319999277234839</v>
      </c>
      <c r="Q19">
        <f t="shared" si="1"/>
        <v>1.2529999079243319</v>
      </c>
      <c r="R19">
        <f t="shared" si="1"/>
        <v>1.2780000857322507</v>
      </c>
      <c r="S19">
        <f t="shared" si="1"/>
        <v>1.3000000192224779</v>
      </c>
      <c r="T19">
        <f t="shared" si="1"/>
        <v>1.3419999796241737</v>
      </c>
      <c r="U19">
        <f t="shared" si="1"/>
        <v>1.3520000891922968</v>
      </c>
      <c r="V19">
        <f t="shared" si="1"/>
        <v>1.3730000693931448</v>
      </c>
      <c r="W19">
        <f t="shared" si="1"/>
        <v>1.41007100206584</v>
      </c>
      <c r="X19">
        <f t="shared" si="1"/>
        <v>1.4526339888390452</v>
      </c>
      <c r="Y19">
        <f t="shared" si="1"/>
        <v>1.4691099589157988</v>
      </c>
      <c r="Z19">
        <f t="shared" si="1"/>
        <v>1.4718560820784421</v>
      </c>
      <c r="AA19">
        <f t="shared" si="1"/>
        <v>1.4704830204971204</v>
      </c>
      <c r="AB19">
        <f t="shared" si="1"/>
        <v>1.4690125374766234</v>
      </c>
      <c r="AC19">
        <f t="shared" si="1"/>
        <v>1.486640687926343</v>
      </c>
      <c r="AD19">
        <f t="shared" si="1"/>
        <v>1.5029937354935325</v>
      </c>
      <c r="AE19">
        <f t="shared" si="1"/>
        <v>1.5105087041710001</v>
      </c>
      <c r="AF19">
        <f t="shared" si="1"/>
        <v>1.5074876867626581</v>
      </c>
      <c r="AG19">
        <f t="shared" si="1"/>
        <v>1.5361299528111485</v>
      </c>
      <c r="AH19">
        <f t="shared" si="1"/>
        <v>1.6574842190832291</v>
      </c>
      <c r="AI19">
        <f t="shared" si="1"/>
        <v>1.7453308826946401</v>
      </c>
    </row>
    <row r="20" spans="6:35" x14ac:dyDescent="0.25">
      <c r="F20" t="s">
        <v>53</v>
      </c>
      <c r="G20">
        <v>1</v>
      </c>
      <c r="H20">
        <f>G20*(1+H15)</f>
        <v>1.0389999083087813</v>
      </c>
      <c r="I20">
        <f t="shared" ref="I20:AI20" si="2">H20*(1+I15)</f>
        <v>1.0570000286414916</v>
      </c>
      <c r="J20">
        <f t="shared" si="2"/>
        <v>1.0759999100388045</v>
      </c>
      <c r="K20">
        <f t="shared" si="2"/>
        <v>1.0930000770821353</v>
      </c>
      <c r="L20">
        <f t="shared" si="2"/>
        <v>1.1182957061103598</v>
      </c>
      <c r="M20">
        <f t="shared" si="2"/>
        <v>1.1414396267563063</v>
      </c>
      <c r="N20">
        <f t="shared" si="2"/>
        <v>1.1666610150742054</v>
      </c>
      <c r="O20">
        <f t="shared" si="2"/>
        <v>1.1939848204026997</v>
      </c>
      <c r="P20">
        <f t="shared" si="2"/>
        <v>1.2229199901159302</v>
      </c>
      <c r="Q20">
        <f t="shared" si="2"/>
        <v>1.2504598081305458</v>
      </c>
      <c r="R20">
        <f t="shared" si="2"/>
        <v>1.2769167676804922</v>
      </c>
      <c r="S20">
        <f t="shared" si="2"/>
        <v>1.3021171622805614</v>
      </c>
      <c r="T20">
        <f t="shared" si="2"/>
        <v>1.3298228610509668</v>
      </c>
      <c r="U20">
        <f t="shared" si="2"/>
        <v>1.3548159109608939</v>
      </c>
      <c r="V20">
        <f t="shared" si="2"/>
        <v>1.3798687438838189</v>
      </c>
      <c r="W20">
        <f t="shared" si="2"/>
        <v>1.4073298237619809</v>
      </c>
      <c r="X20">
        <f t="shared" si="2"/>
        <v>1.4389882096380615</v>
      </c>
      <c r="Y20">
        <f t="shared" si="2"/>
        <v>1.4653249329899731</v>
      </c>
      <c r="Z20">
        <f t="shared" si="2"/>
        <v>1.4905076705611966</v>
      </c>
      <c r="AA20">
        <f t="shared" si="2"/>
        <v>1.5112148299902961</v>
      </c>
      <c r="AB20">
        <f t="shared" si="2"/>
        <v>1.523746879729643</v>
      </c>
      <c r="AC20">
        <f t="shared" si="2"/>
        <v>1.5308409879724125</v>
      </c>
      <c r="AD20">
        <f t="shared" si="2"/>
        <v>1.5378633735520668</v>
      </c>
      <c r="AE20">
        <f t="shared" si="2"/>
        <v>1.5458809081081462</v>
      </c>
      <c r="AF20">
        <f t="shared" si="2"/>
        <v>1.5536103126486867</v>
      </c>
      <c r="AG20">
        <f t="shared" si="2"/>
        <v>1.5675928054625248</v>
      </c>
      <c r="AH20">
        <f t="shared" si="2"/>
        <v>1.6027068843048853</v>
      </c>
      <c r="AI20">
        <f t="shared" si="2"/>
        <v>1.6520702563414758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67AD-5CE4-4391-A1CA-132DDB8E596C}">
  <dimension ref="G11:AH20"/>
  <sheetViews>
    <sheetView topLeftCell="F1" workbookViewId="0">
      <selection activeCell="G17" sqref="G17:AH20"/>
    </sheetView>
  </sheetViews>
  <sheetFormatPr defaultRowHeight="15" x14ac:dyDescent="0.25"/>
  <sheetData>
    <row r="11" spans="7:34" x14ac:dyDescent="0.25">
      <c r="G11">
        <v>4.5647250936227328</v>
      </c>
      <c r="H11">
        <v>2.6143630954076147</v>
      </c>
      <c r="I11">
        <v>2.4461239104866115</v>
      </c>
      <c r="J11">
        <v>1.5611017112141463</v>
      </c>
      <c r="K11">
        <v>1.8602752729753369</v>
      </c>
      <c r="L11">
        <v>3.0927886778042408</v>
      </c>
      <c r="M11">
        <v>3.2826568423978699</v>
      </c>
      <c r="N11">
        <v>3.1521716368243897</v>
      </c>
      <c r="O11">
        <v>2.7081962599573224</v>
      </c>
      <c r="P11">
        <v>2.027001227992435</v>
      </c>
      <c r="Q11">
        <v>2.1629023920026382</v>
      </c>
      <c r="R11">
        <v>2.5158592272093703</v>
      </c>
      <c r="S11">
        <v>2.3776083690026004</v>
      </c>
      <c r="T11">
        <v>1.5901805285263519</v>
      </c>
      <c r="U11">
        <v>0.44383668447516739</v>
      </c>
      <c r="V11">
        <v>1.6185450822435734</v>
      </c>
      <c r="W11">
        <v>1.5011778424891</v>
      </c>
      <c r="X11">
        <v>1.1264819047728705</v>
      </c>
      <c r="Y11">
        <v>0.91319973194817283</v>
      </c>
      <c r="Z11">
        <v>0.93911630950482294</v>
      </c>
      <c r="AA11">
        <v>1.1490224151315058</v>
      </c>
      <c r="AB11">
        <v>0.73845760203773847</v>
      </c>
      <c r="AC11">
        <v>1.0780209302238459</v>
      </c>
      <c r="AD11">
        <v>0.94264708672199338</v>
      </c>
      <c r="AE11">
        <v>1.4374535765901753</v>
      </c>
      <c r="AF11">
        <v>1.3629451436075608</v>
      </c>
      <c r="AG11">
        <v>3.7482550347457746</v>
      </c>
      <c r="AH11">
        <v>5.3217645294031337</v>
      </c>
    </row>
    <row r="12" spans="7:34" x14ac:dyDescent="0.25">
      <c r="G12">
        <v>3.8999908308781368</v>
      </c>
      <c r="H12">
        <v>1.7324467681628308</v>
      </c>
      <c r="I12">
        <v>1.7975289387392301</v>
      </c>
      <c r="J12">
        <v>1.5799413071250084</v>
      </c>
      <c r="K12">
        <v>2.5617423125922918</v>
      </c>
      <c r="L12">
        <v>2.6761943401202495</v>
      </c>
      <c r="M12">
        <v>2.4326536938051562</v>
      </c>
      <c r="N12">
        <v>2.4597273570933389</v>
      </c>
      <c r="O12">
        <v>1.9867415834037332</v>
      </c>
      <c r="P12">
        <v>1.7045439474702127</v>
      </c>
      <c r="Q12">
        <v>1.9952258296118193</v>
      </c>
      <c r="R12">
        <v>1.7214344299219735</v>
      </c>
      <c r="S12">
        <v>3.2307661369740464</v>
      </c>
      <c r="T12">
        <v>0.74516465871507531</v>
      </c>
      <c r="U12">
        <v>1.5532528709664297</v>
      </c>
      <c r="V12">
        <v>2.6999949598750028</v>
      </c>
      <c r="W12">
        <v>3.0184995444093183</v>
      </c>
      <c r="X12">
        <v>1.1342134497294274</v>
      </c>
      <c r="Y12">
        <v>0.18692427656471305</v>
      </c>
      <c r="Z12">
        <v>-9.3287760810338377E-2</v>
      </c>
      <c r="AA12">
        <v>-0.1</v>
      </c>
      <c r="AB12">
        <v>1.2</v>
      </c>
      <c r="AC12">
        <v>1.1000000000000001</v>
      </c>
      <c r="AD12">
        <v>0.5</v>
      </c>
      <c r="AE12">
        <v>-0.2</v>
      </c>
      <c r="AF12">
        <v>1.9</v>
      </c>
      <c r="AG12">
        <v>7.9</v>
      </c>
      <c r="AH12">
        <v>5.3</v>
      </c>
    </row>
    <row r="13" spans="7:34" x14ac:dyDescent="0.25">
      <c r="G13">
        <v>4</v>
      </c>
      <c r="H13">
        <v>2</v>
      </c>
      <c r="I13">
        <v>2</v>
      </c>
      <c r="J13">
        <v>1.7000000000000002</v>
      </c>
      <c r="K13">
        <v>2.5</v>
      </c>
      <c r="L13">
        <v>2.7</v>
      </c>
      <c r="M13">
        <v>2.5</v>
      </c>
      <c r="N13">
        <v>2.7</v>
      </c>
      <c r="O13">
        <v>2.2000000000000002</v>
      </c>
      <c r="P13">
        <v>1.9</v>
      </c>
      <c r="Q13">
        <v>2.1</v>
      </c>
      <c r="R13">
        <v>1.8000000000000003</v>
      </c>
      <c r="S13">
        <v>3.3000000000000003</v>
      </c>
      <c r="T13">
        <v>0.8</v>
      </c>
      <c r="U13">
        <v>1.5</v>
      </c>
      <c r="V13">
        <v>2.8</v>
      </c>
      <c r="W13">
        <v>3</v>
      </c>
      <c r="X13">
        <v>1.2</v>
      </c>
      <c r="Y13">
        <v>0.2</v>
      </c>
      <c r="Z13">
        <v>0.1</v>
      </c>
      <c r="AA13">
        <v>-0.1</v>
      </c>
      <c r="AB13">
        <v>1.2</v>
      </c>
      <c r="AC13">
        <v>1.2</v>
      </c>
      <c r="AD13">
        <v>0.6</v>
      </c>
      <c r="AE13">
        <v>-0.2</v>
      </c>
      <c r="AF13">
        <v>1.9</v>
      </c>
      <c r="AG13">
        <v>8.1</v>
      </c>
      <c r="AH13">
        <v>5.7</v>
      </c>
    </row>
    <row r="14" spans="7:34" x14ac:dyDescent="0.25">
      <c r="AA14">
        <v>-0.1</v>
      </c>
      <c r="AB14">
        <v>1.1000000000000001</v>
      </c>
      <c r="AC14">
        <v>1.1000000000000001</v>
      </c>
      <c r="AD14">
        <v>0.5</v>
      </c>
      <c r="AE14">
        <v>-0.3</v>
      </c>
      <c r="AF14">
        <v>1.9</v>
      </c>
      <c r="AG14">
        <v>8.1</v>
      </c>
      <c r="AH14">
        <v>5.4</v>
      </c>
    </row>
    <row r="17" spans="7:34" x14ac:dyDescent="0.25">
      <c r="G17">
        <f>G11/100</f>
        <v>4.5647250936227325E-2</v>
      </c>
      <c r="H17">
        <f t="shared" ref="H17:AH17" si="0">H11/100</f>
        <v>2.6143630954076146E-2</v>
      </c>
      <c r="I17">
        <f t="shared" si="0"/>
        <v>2.4461239104866115E-2</v>
      </c>
      <c r="J17">
        <f t="shared" si="0"/>
        <v>1.5611017112141462E-2</v>
      </c>
      <c r="K17">
        <f t="shared" si="0"/>
        <v>1.8602752729753369E-2</v>
      </c>
      <c r="L17">
        <f t="shared" si="0"/>
        <v>3.092788677804241E-2</v>
      </c>
      <c r="M17">
        <f t="shared" si="0"/>
        <v>3.28265684239787E-2</v>
      </c>
      <c r="N17">
        <f t="shared" si="0"/>
        <v>3.1521716368243899E-2</v>
      </c>
      <c r="O17">
        <f t="shared" si="0"/>
        <v>2.7081962599573225E-2</v>
      </c>
      <c r="P17">
        <f t="shared" si="0"/>
        <v>2.0270012279924352E-2</v>
      </c>
      <c r="Q17">
        <f t="shared" si="0"/>
        <v>2.1629023920026382E-2</v>
      </c>
      <c r="R17">
        <f t="shared" si="0"/>
        <v>2.5158592272093702E-2</v>
      </c>
      <c r="S17">
        <f t="shared" si="0"/>
        <v>2.3776083690026005E-2</v>
      </c>
      <c r="T17">
        <f t="shared" si="0"/>
        <v>1.5901805285263519E-2</v>
      </c>
      <c r="U17">
        <f t="shared" si="0"/>
        <v>4.438366844751674E-3</v>
      </c>
      <c r="V17">
        <f t="shared" si="0"/>
        <v>1.6185450822435735E-2</v>
      </c>
      <c r="W17">
        <f t="shared" si="0"/>
        <v>1.5011778424891001E-2</v>
      </c>
      <c r="X17">
        <f t="shared" si="0"/>
        <v>1.1264819047728705E-2</v>
      </c>
      <c r="Y17">
        <f t="shared" si="0"/>
        <v>9.1319973194817286E-3</v>
      </c>
      <c r="Z17">
        <f t="shared" si="0"/>
        <v>9.391163095048229E-3</v>
      </c>
      <c r="AA17">
        <f t="shared" si="0"/>
        <v>1.1490224151315058E-2</v>
      </c>
      <c r="AB17">
        <f t="shared" si="0"/>
        <v>7.384576020377385E-3</v>
      </c>
      <c r="AC17">
        <f t="shared" si="0"/>
        <v>1.0780209302238459E-2</v>
      </c>
      <c r="AD17">
        <f t="shared" si="0"/>
        <v>9.426470867219934E-3</v>
      </c>
      <c r="AE17">
        <f t="shared" si="0"/>
        <v>1.4374535765901753E-2</v>
      </c>
      <c r="AF17">
        <f t="shared" si="0"/>
        <v>1.3629451436075609E-2</v>
      </c>
      <c r="AG17">
        <f t="shared" si="0"/>
        <v>3.7482550347457746E-2</v>
      </c>
      <c r="AH17">
        <f t="shared" si="0"/>
        <v>5.3217645294031335E-2</v>
      </c>
    </row>
    <row r="18" spans="7:34" x14ac:dyDescent="0.25">
      <c r="G18">
        <f t="shared" ref="G18:G20" si="1">G12/100</f>
        <v>3.8999908308781368E-2</v>
      </c>
      <c r="H18">
        <f t="shared" ref="H18:AH18" si="2">H12/100</f>
        <v>1.7324467681628309E-2</v>
      </c>
      <c r="I18">
        <f t="shared" si="2"/>
        <v>1.7975289387392301E-2</v>
      </c>
      <c r="J18">
        <f t="shared" si="2"/>
        <v>1.5799413071250084E-2</v>
      </c>
      <c r="K18">
        <f t="shared" si="2"/>
        <v>2.5617423125922918E-2</v>
      </c>
      <c r="L18">
        <f t="shared" si="2"/>
        <v>2.6761943401202495E-2</v>
      </c>
      <c r="M18">
        <f t="shared" si="2"/>
        <v>2.4326536938051563E-2</v>
      </c>
      <c r="N18">
        <f t="shared" si="2"/>
        <v>2.459727357093339E-2</v>
      </c>
      <c r="O18">
        <f t="shared" si="2"/>
        <v>1.9867415834037332E-2</v>
      </c>
      <c r="P18">
        <f t="shared" si="2"/>
        <v>1.7045439474702127E-2</v>
      </c>
      <c r="Q18">
        <f t="shared" si="2"/>
        <v>1.9952258296118193E-2</v>
      </c>
      <c r="R18">
        <f t="shared" si="2"/>
        <v>1.7214344299219735E-2</v>
      </c>
      <c r="S18">
        <f t="shared" si="2"/>
        <v>3.2307661369740462E-2</v>
      </c>
      <c r="T18">
        <f t="shared" si="2"/>
        <v>7.4516465871507535E-3</v>
      </c>
      <c r="U18">
        <f t="shared" si="2"/>
        <v>1.5532528709664296E-2</v>
      </c>
      <c r="V18">
        <f t="shared" si="2"/>
        <v>2.6999949598750028E-2</v>
      </c>
      <c r="W18">
        <f t="shared" si="2"/>
        <v>3.0184995444093185E-2</v>
      </c>
      <c r="X18">
        <f t="shared" si="2"/>
        <v>1.1342134497294274E-2</v>
      </c>
      <c r="Y18">
        <f t="shared" si="2"/>
        <v>1.8692427656471305E-3</v>
      </c>
      <c r="Z18">
        <f t="shared" si="2"/>
        <v>-9.3287760810338376E-4</v>
      </c>
      <c r="AA18">
        <f t="shared" si="2"/>
        <v>-1E-3</v>
      </c>
      <c r="AB18">
        <f t="shared" si="2"/>
        <v>1.2E-2</v>
      </c>
      <c r="AC18">
        <f t="shared" si="2"/>
        <v>1.1000000000000001E-2</v>
      </c>
      <c r="AD18">
        <f t="shared" si="2"/>
        <v>5.0000000000000001E-3</v>
      </c>
      <c r="AE18">
        <f t="shared" si="2"/>
        <v>-2E-3</v>
      </c>
      <c r="AF18">
        <f t="shared" si="2"/>
        <v>1.9E-2</v>
      </c>
      <c r="AG18">
        <f t="shared" si="2"/>
        <v>7.9000000000000001E-2</v>
      </c>
      <c r="AH18">
        <f t="shared" si="2"/>
        <v>5.2999999999999999E-2</v>
      </c>
    </row>
    <row r="19" spans="7:34" x14ac:dyDescent="0.25">
      <c r="G19">
        <f t="shared" si="1"/>
        <v>0.04</v>
      </c>
      <c r="H19">
        <f t="shared" ref="H19:AH19" si="3">H13/100</f>
        <v>0.02</v>
      </c>
      <c r="I19">
        <f t="shared" si="3"/>
        <v>0.02</v>
      </c>
      <c r="J19">
        <f t="shared" si="3"/>
        <v>1.7000000000000001E-2</v>
      </c>
      <c r="K19">
        <f t="shared" si="3"/>
        <v>2.5000000000000001E-2</v>
      </c>
      <c r="L19">
        <f t="shared" si="3"/>
        <v>2.7000000000000003E-2</v>
      </c>
      <c r="M19">
        <f t="shared" si="3"/>
        <v>2.5000000000000001E-2</v>
      </c>
      <c r="N19">
        <f t="shared" si="3"/>
        <v>2.7000000000000003E-2</v>
      </c>
      <c r="O19">
        <f t="shared" si="3"/>
        <v>2.2000000000000002E-2</v>
      </c>
      <c r="P19">
        <f t="shared" si="3"/>
        <v>1.9E-2</v>
      </c>
      <c r="Q19">
        <f t="shared" si="3"/>
        <v>2.1000000000000001E-2</v>
      </c>
      <c r="R19">
        <f t="shared" si="3"/>
        <v>1.8000000000000002E-2</v>
      </c>
      <c r="S19">
        <f t="shared" si="3"/>
        <v>3.3000000000000002E-2</v>
      </c>
      <c r="T19">
        <f t="shared" si="3"/>
        <v>8.0000000000000002E-3</v>
      </c>
      <c r="U19">
        <f t="shared" si="3"/>
        <v>1.4999999999999999E-2</v>
      </c>
      <c r="V19">
        <f t="shared" si="3"/>
        <v>2.7999999999999997E-2</v>
      </c>
      <c r="W19">
        <f t="shared" si="3"/>
        <v>0.03</v>
      </c>
      <c r="X19">
        <f t="shared" si="3"/>
        <v>1.2E-2</v>
      </c>
      <c r="Y19">
        <f t="shared" si="3"/>
        <v>2E-3</v>
      </c>
      <c r="Z19">
        <f t="shared" si="3"/>
        <v>1E-3</v>
      </c>
      <c r="AA19">
        <f t="shared" si="3"/>
        <v>-1E-3</v>
      </c>
      <c r="AB19">
        <f t="shared" si="3"/>
        <v>1.2E-2</v>
      </c>
      <c r="AC19">
        <f t="shared" si="3"/>
        <v>1.2E-2</v>
      </c>
      <c r="AD19">
        <f t="shared" si="3"/>
        <v>6.0000000000000001E-3</v>
      </c>
      <c r="AE19">
        <f t="shared" si="3"/>
        <v>-2E-3</v>
      </c>
      <c r="AF19">
        <f t="shared" si="3"/>
        <v>1.9E-2</v>
      </c>
      <c r="AG19">
        <f t="shared" si="3"/>
        <v>8.1000000000000003E-2</v>
      </c>
      <c r="AH19">
        <f t="shared" si="3"/>
        <v>5.7000000000000002E-2</v>
      </c>
    </row>
    <row r="20" spans="7:34" x14ac:dyDescent="0.25">
      <c r="G20">
        <f t="shared" si="1"/>
        <v>0</v>
      </c>
      <c r="H20">
        <f t="shared" ref="H20:AH20" si="4">H14/100</f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si="4"/>
        <v>0</v>
      </c>
      <c r="N20">
        <f t="shared" si="4"/>
        <v>0</v>
      </c>
      <c r="O20">
        <f t="shared" si="4"/>
        <v>0</v>
      </c>
      <c r="P20">
        <f t="shared" si="4"/>
        <v>0</v>
      </c>
      <c r="Q20">
        <f t="shared" si="4"/>
        <v>0</v>
      </c>
      <c r="R20">
        <f t="shared" si="4"/>
        <v>0</v>
      </c>
      <c r="S20">
        <f t="shared" si="4"/>
        <v>0</v>
      </c>
      <c r="T20">
        <f t="shared" si="4"/>
        <v>0</v>
      </c>
      <c r="U20">
        <f t="shared" si="4"/>
        <v>0</v>
      </c>
      <c r="V20">
        <f t="shared" si="4"/>
        <v>0</v>
      </c>
      <c r="W20">
        <f t="shared" si="4"/>
        <v>0</v>
      </c>
      <c r="X20">
        <f t="shared" si="4"/>
        <v>0</v>
      </c>
      <c r="Y20">
        <f t="shared" si="4"/>
        <v>0</v>
      </c>
      <c r="Z20">
        <f t="shared" si="4"/>
        <v>0</v>
      </c>
      <c r="AA20">
        <f t="shared" si="4"/>
        <v>-1E-3</v>
      </c>
      <c r="AB20">
        <f t="shared" si="4"/>
        <v>1.1000000000000001E-2</v>
      </c>
      <c r="AC20">
        <f t="shared" si="4"/>
        <v>1.1000000000000001E-2</v>
      </c>
      <c r="AD20">
        <f t="shared" si="4"/>
        <v>5.0000000000000001E-3</v>
      </c>
      <c r="AE20">
        <f t="shared" si="4"/>
        <v>-3.0000000000000001E-3</v>
      </c>
      <c r="AF20">
        <f t="shared" si="4"/>
        <v>1.9E-2</v>
      </c>
      <c r="AG20">
        <f t="shared" si="4"/>
        <v>8.1000000000000003E-2</v>
      </c>
      <c r="AH20">
        <f t="shared" si="4"/>
        <v>5.4000000000000006E-2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A668-E636-4708-B2D3-5781382B1D96}">
  <dimension ref="A1:AK48"/>
  <sheetViews>
    <sheetView workbookViewId="0">
      <selection activeCell="G28" sqref="G28:AD30"/>
    </sheetView>
  </sheetViews>
  <sheetFormatPr defaultColWidth="26.28515625" defaultRowHeight="15" x14ac:dyDescent="0.25"/>
  <cols>
    <col min="31" max="31" width="18.7109375" customWidth="1"/>
    <col min="32" max="35" width="17.42578125" customWidth="1"/>
  </cols>
  <sheetData>
    <row r="1" spans="1:31" x14ac:dyDescent="0.25">
      <c r="A1" s="5" t="s">
        <v>0</v>
      </c>
    </row>
    <row r="2" spans="1:31" x14ac:dyDescent="0.25">
      <c r="A2" s="4" t="s">
        <v>1</v>
      </c>
    </row>
    <row r="3" spans="1:31" x14ac:dyDescent="0.25">
      <c r="A3" s="4" t="s">
        <v>2</v>
      </c>
    </row>
    <row r="4" spans="1:31" x14ac:dyDescent="0.25">
      <c r="A4" s="4" t="s">
        <v>3</v>
      </c>
    </row>
    <row r="5" spans="1:31" x14ac:dyDescent="0.25">
      <c r="A5" s="4" t="s">
        <v>4</v>
      </c>
    </row>
    <row r="7" spans="1:31" x14ac:dyDescent="0.25">
      <c r="A7" s="51" t="s">
        <v>6</v>
      </c>
      <c r="B7" s="51" t="s">
        <v>5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  <c r="U7" s="2" t="s">
        <v>25</v>
      </c>
      <c r="V7" s="2" t="s">
        <v>26</v>
      </c>
      <c r="W7" s="2" t="s">
        <v>27</v>
      </c>
      <c r="X7" s="2" t="s">
        <v>28</v>
      </c>
      <c r="Y7" s="2" t="s">
        <v>29</v>
      </c>
      <c r="Z7" s="2" t="s">
        <v>30</v>
      </c>
      <c r="AA7" s="2" t="s">
        <v>31</v>
      </c>
      <c r="AB7" s="2" t="s">
        <v>32</v>
      </c>
      <c r="AC7" s="2" t="s">
        <v>33</v>
      </c>
      <c r="AD7" s="2" t="s">
        <v>34</v>
      </c>
      <c r="AE7" s="2" t="s">
        <v>35</v>
      </c>
    </row>
    <row r="8" spans="1:31" x14ac:dyDescent="0.25">
      <c r="A8" s="3" t="s">
        <v>36</v>
      </c>
      <c r="B8" s="3" t="s">
        <v>37</v>
      </c>
      <c r="C8" s="52" t="s">
        <v>5</v>
      </c>
      <c r="D8" s="52" t="s">
        <v>5</v>
      </c>
      <c r="E8" s="52" t="s">
        <v>5</v>
      </c>
      <c r="F8" s="52" t="s">
        <v>5</v>
      </c>
      <c r="G8" s="52" t="s">
        <v>5</v>
      </c>
      <c r="H8" s="52" t="s">
        <v>5</v>
      </c>
      <c r="I8" s="52" t="s">
        <v>5</v>
      </c>
      <c r="J8" s="52" t="s">
        <v>5</v>
      </c>
      <c r="K8" s="52" t="s">
        <v>5</v>
      </c>
      <c r="L8" s="52" t="s">
        <v>5</v>
      </c>
      <c r="M8" s="52" t="s">
        <v>5</v>
      </c>
      <c r="N8" s="52" t="s">
        <v>5</v>
      </c>
      <c r="O8" s="52" t="s">
        <v>5</v>
      </c>
      <c r="P8" s="52" t="s">
        <v>5</v>
      </c>
      <c r="Q8" s="52" t="s">
        <v>5</v>
      </c>
      <c r="R8" s="52" t="s">
        <v>5</v>
      </c>
      <c r="S8" s="52" t="s">
        <v>5</v>
      </c>
      <c r="T8" s="52" t="s">
        <v>5</v>
      </c>
      <c r="U8" s="52" t="s">
        <v>5</v>
      </c>
      <c r="V8" s="52" t="s">
        <v>5</v>
      </c>
      <c r="W8" s="52" t="s">
        <v>5</v>
      </c>
      <c r="X8" s="52" t="s">
        <v>5</v>
      </c>
      <c r="Y8" s="52" t="s">
        <v>5</v>
      </c>
      <c r="Z8" s="52" t="s">
        <v>5</v>
      </c>
      <c r="AA8" s="52" t="s">
        <v>5</v>
      </c>
      <c r="AB8" s="52" t="s">
        <v>5</v>
      </c>
      <c r="AC8" s="52" t="s">
        <v>5</v>
      </c>
      <c r="AD8" s="52" t="s">
        <v>5</v>
      </c>
      <c r="AE8" s="52" t="s">
        <v>5</v>
      </c>
    </row>
    <row r="9" spans="1:31" ht="30" x14ac:dyDescent="0.25">
      <c r="A9" s="52" t="s">
        <v>38</v>
      </c>
      <c r="B9" s="2" t="s">
        <v>39</v>
      </c>
      <c r="C9" s="1">
        <v>1499354.9</v>
      </c>
      <c r="D9" s="1">
        <v>1518348.5</v>
      </c>
      <c r="E9" s="1">
        <v>1546137.5</v>
      </c>
      <c r="F9" s="1">
        <v>1574132.1</v>
      </c>
      <c r="G9" s="1">
        <v>1599723.2</v>
      </c>
      <c r="H9" s="1">
        <v>1660304</v>
      </c>
      <c r="I9" s="1">
        <v>1692702.7</v>
      </c>
      <c r="J9" s="1">
        <v>1697001.2</v>
      </c>
      <c r="K9" s="1">
        <v>1699353.7</v>
      </c>
      <c r="L9" s="1">
        <v>1723545.6000000001</v>
      </c>
      <c r="M9" s="1">
        <v>1737641.6</v>
      </c>
      <c r="N9" s="1">
        <v>1768756.5</v>
      </c>
      <c r="O9" s="1">
        <v>1795059.2</v>
      </c>
      <c r="P9" s="1">
        <v>1777790.5</v>
      </c>
      <c r="Q9" s="1">
        <v>1683906.5</v>
      </c>
      <c r="R9" s="1">
        <v>1712756.8</v>
      </c>
      <c r="S9" s="1">
        <v>1724871.7</v>
      </c>
      <c r="T9" s="1">
        <v>1673454.9</v>
      </c>
      <c r="U9" s="1">
        <v>1642645.5</v>
      </c>
      <c r="V9" s="1">
        <v>1642570.8</v>
      </c>
      <c r="W9" s="1">
        <v>1655355</v>
      </c>
      <c r="X9" s="1">
        <v>1676766.4</v>
      </c>
      <c r="Y9" s="1">
        <v>1704732.5</v>
      </c>
      <c r="Z9" s="1">
        <v>1720515.1</v>
      </c>
      <c r="AA9" s="1">
        <v>1728828.6</v>
      </c>
      <c r="AB9" s="1">
        <v>1573680.2</v>
      </c>
      <c r="AC9" s="1">
        <v>1704456.8</v>
      </c>
      <c r="AD9" s="1">
        <v>1772394.7</v>
      </c>
      <c r="AE9" s="1">
        <v>1788713</v>
      </c>
    </row>
    <row r="10" spans="1:31" x14ac:dyDescent="0.25">
      <c r="A10" s="52" t="s">
        <v>38</v>
      </c>
      <c r="B10" s="2" t="s">
        <v>40</v>
      </c>
      <c r="C10" s="1">
        <v>988243.2</v>
      </c>
      <c r="D10" s="1">
        <v>1045872.7</v>
      </c>
      <c r="E10" s="1">
        <v>1092357.3</v>
      </c>
      <c r="F10" s="1">
        <v>1138856.1000000001</v>
      </c>
      <c r="G10" s="1">
        <v>1175149.5</v>
      </c>
      <c r="H10" s="1">
        <v>1241512.8999999999</v>
      </c>
      <c r="I10" s="1">
        <v>1304136.8</v>
      </c>
      <c r="J10" s="1">
        <v>1350258.9</v>
      </c>
      <c r="K10" s="1">
        <v>1394693.2</v>
      </c>
      <c r="L10" s="1">
        <v>1452319</v>
      </c>
      <c r="M10" s="1">
        <v>1493635.3</v>
      </c>
      <c r="N10" s="1">
        <v>1552686.8</v>
      </c>
      <c r="O10" s="1">
        <v>1614839.8</v>
      </c>
      <c r="P10" s="1">
        <v>1637699.4</v>
      </c>
      <c r="Q10" s="1">
        <v>1577255.9</v>
      </c>
      <c r="R10" s="1">
        <v>1611279.4</v>
      </c>
      <c r="S10" s="1">
        <v>1648755.8</v>
      </c>
      <c r="T10" s="1">
        <v>1624358.7</v>
      </c>
      <c r="U10" s="1">
        <v>1612751.3</v>
      </c>
      <c r="V10" s="1">
        <v>1627405.6</v>
      </c>
      <c r="W10" s="1">
        <v>1655355</v>
      </c>
      <c r="X10" s="1">
        <v>1695786.8</v>
      </c>
      <c r="Y10" s="1">
        <v>1736592.8</v>
      </c>
      <c r="Z10" s="1">
        <v>1771391.2</v>
      </c>
      <c r="AA10" s="1">
        <v>1796648.5</v>
      </c>
      <c r="AB10" s="1">
        <v>1661239.8</v>
      </c>
      <c r="AC10" s="1">
        <v>1821934.6</v>
      </c>
      <c r="AD10" s="1">
        <v>1962845.8</v>
      </c>
      <c r="AE10" s="1">
        <v>2085375.6</v>
      </c>
    </row>
    <row r="11" spans="1:31" x14ac:dyDescent="0.25">
      <c r="B11" t="s">
        <v>41</v>
      </c>
      <c r="C11" s="7">
        <v>5202.2430000000004</v>
      </c>
      <c r="D11" s="7">
        <v>5405.13</v>
      </c>
      <c r="E11" s="7">
        <v>5498.7709999999997</v>
      </c>
      <c r="F11" s="7">
        <v>5597.6130000000003</v>
      </c>
      <c r="G11" s="7">
        <v>5686.0519999999997</v>
      </c>
      <c r="H11" s="7">
        <v>5831.7139999999999</v>
      </c>
      <c r="I11" s="7">
        <v>5987.7820000000002</v>
      </c>
      <c r="J11" s="7">
        <v>6133.4440000000004</v>
      </c>
      <c r="K11" s="7">
        <v>6284.31</v>
      </c>
      <c r="L11" s="7">
        <v>6409.1629999999996</v>
      </c>
      <c r="M11" s="7">
        <v>6518.41</v>
      </c>
      <c r="N11" s="7">
        <v>6648.4669999999996</v>
      </c>
      <c r="O11" s="7">
        <v>6762.9160000000002</v>
      </c>
      <c r="P11" s="7">
        <v>6981.41</v>
      </c>
      <c r="Q11" s="7">
        <v>7033.433</v>
      </c>
      <c r="R11" s="7">
        <v>7142.68</v>
      </c>
      <c r="S11" s="7">
        <v>7335.5320000000002</v>
      </c>
      <c r="T11" s="7">
        <v>7556.9549999999999</v>
      </c>
      <c r="U11" s="7">
        <v>7642.6670000000004</v>
      </c>
      <c r="V11" s="7">
        <v>7656.9530000000004</v>
      </c>
      <c r="W11" s="7">
        <v>7649.81</v>
      </c>
      <c r="X11">
        <v>99.9</v>
      </c>
      <c r="Y11">
        <v>101.1</v>
      </c>
      <c r="Z11">
        <v>102.2</v>
      </c>
      <c r="AA11">
        <v>102.7</v>
      </c>
      <c r="AB11">
        <v>102.5</v>
      </c>
      <c r="AC11">
        <v>104.4</v>
      </c>
      <c r="AD11">
        <v>112.6</v>
      </c>
      <c r="AE11">
        <v>118.6</v>
      </c>
    </row>
    <row r="12" spans="1:31" x14ac:dyDescent="0.25">
      <c r="B12" t="s">
        <v>42</v>
      </c>
      <c r="C12" s="7">
        <v>5.3</v>
      </c>
      <c r="D12" s="7">
        <v>4</v>
      </c>
      <c r="E12" s="7">
        <v>2</v>
      </c>
      <c r="F12" s="7">
        <v>2</v>
      </c>
      <c r="G12" s="7">
        <v>1.7</v>
      </c>
      <c r="H12" s="7">
        <v>2.5</v>
      </c>
      <c r="I12" s="7">
        <v>2.7</v>
      </c>
      <c r="J12" s="7">
        <v>2.5</v>
      </c>
      <c r="K12" s="7">
        <v>2.7</v>
      </c>
      <c r="L12" s="7">
        <v>2.2000000000000002</v>
      </c>
      <c r="M12" s="7">
        <v>1.9</v>
      </c>
      <c r="N12" s="7">
        <v>2.1</v>
      </c>
      <c r="O12" s="7">
        <v>1.8</v>
      </c>
      <c r="P12" s="7">
        <v>3.3</v>
      </c>
      <c r="Q12" s="7">
        <v>0.8</v>
      </c>
      <c r="R12" s="7">
        <v>1.5</v>
      </c>
      <c r="S12" s="7">
        <v>2.8</v>
      </c>
      <c r="T12" s="7">
        <v>3</v>
      </c>
      <c r="U12" s="7">
        <v>1.2</v>
      </c>
      <c r="V12" s="7">
        <v>0.2</v>
      </c>
      <c r="W12" s="7">
        <v>0.1</v>
      </c>
      <c r="X12">
        <v>-0.1</v>
      </c>
      <c r="Y12">
        <v>1.2</v>
      </c>
      <c r="Z12">
        <v>1.2</v>
      </c>
      <c r="AA12">
        <v>0.6</v>
      </c>
      <c r="AB12">
        <v>-0.2</v>
      </c>
      <c r="AC12">
        <v>1.9</v>
      </c>
      <c r="AD12">
        <v>8.1</v>
      </c>
      <c r="AE12">
        <v>5.7</v>
      </c>
    </row>
    <row r="13" spans="1:31" x14ac:dyDescent="0.25">
      <c r="B13" t="s">
        <v>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>
        <v>99.9</v>
      </c>
      <c r="Y13">
        <v>101</v>
      </c>
      <c r="Z13">
        <v>102.1</v>
      </c>
      <c r="AA13">
        <v>102.6</v>
      </c>
      <c r="AB13">
        <v>102.3</v>
      </c>
      <c r="AC13">
        <v>104.2</v>
      </c>
      <c r="AD13">
        <v>112.6</v>
      </c>
      <c r="AE13">
        <v>118.7</v>
      </c>
    </row>
    <row r="14" spans="1:31" x14ac:dyDescent="0.2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3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3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6" x14ac:dyDescent="0.25">
      <c r="D17" s="6">
        <f>(D9-C9)/C9</f>
        <v>1.2667848019171507E-2</v>
      </c>
      <c r="E17" s="6">
        <f t="shared" ref="E17:AE18" si="0">(E9-D9)/D9</f>
        <v>1.8302122338843815E-2</v>
      </c>
      <c r="F17" s="6">
        <f t="shared" si="0"/>
        <v>1.8106151619762211E-2</v>
      </c>
      <c r="G17" s="6">
        <f t="shared" si="0"/>
        <v>1.6257275993545813E-2</v>
      </c>
      <c r="H17" s="6">
        <f t="shared" si="0"/>
        <v>3.7869551432397834E-2</v>
      </c>
      <c r="I17" s="6">
        <f t="shared" si="0"/>
        <v>1.9513715560523826E-2</v>
      </c>
      <c r="J17" s="6">
        <f t="shared" si="0"/>
        <v>2.5394299896845441E-3</v>
      </c>
      <c r="K17" s="6">
        <f t="shared" si="0"/>
        <v>1.3862689077650623E-3</v>
      </c>
      <c r="L17" s="6">
        <f t="shared" si="0"/>
        <v>1.4235941581790854E-2</v>
      </c>
      <c r="M17" s="6">
        <f t="shared" si="0"/>
        <v>8.1784897365059558E-3</v>
      </c>
      <c r="N17" s="6">
        <f t="shared" si="0"/>
        <v>1.790639680817949E-2</v>
      </c>
      <c r="O17" s="6">
        <f t="shared" si="0"/>
        <v>1.4870729803678434E-2</v>
      </c>
      <c r="P17" s="6">
        <f t="shared" si="0"/>
        <v>-9.6201284057929413E-3</v>
      </c>
      <c r="Q17" s="6">
        <f t="shared" si="0"/>
        <v>-5.280937208293103E-2</v>
      </c>
      <c r="R17" s="6">
        <f t="shared" si="0"/>
        <v>1.7132958391692203E-2</v>
      </c>
      <c r="S17" s="6">
        <f t="shared" si="0"/>
        <v>7.0733334703443635E-3</v>
      </c>
      <c r="T17" s="6">
        <f t="shared" si="0"/>
        <v>-2.9809057682377217E-2</v>
      </c>
      <c r="U17" s="6">
        <f t="shared" si="0"/>
        <v>-1.8410654508824773E-2</v>
      </c>
      <c r="V17" s="6">
        <f t="shared" si="0"/>
        <v>-4.5475423638242963E-5</v>
      </c>
      <c r="W17" s="6">
        <f t="shared" si="0"/>
        <v>7.7830435071656896E-3</v>
      </c>
      <c r="X17" s="6">
        <f t="shared" si="0"/>
        <v>1.293462731559086E-2</v>
      </c>
      <c r="Y17" s="6">
        <f t="shared" si="0"/>
        <v>1.6678590410685767E-2</v>
      </c>
      <c r="Z17" s="6">
        <f t="shared" si="0"/>
        <v>9.2581094101274498E-3</v>
      </c>
      <c r="AA17" s="6">
        <f t="shared" si="0"/>
        <v>4.831983165971632E-3</v>
      </c>
      <c r="AB17" s="6">
        <f t="shared" si="0"/>
        <v>-8.97419212060699E-2</v>
      </c>
      <c r="AC17" s="6">
        <f t="shared" si="0"/>
        <v>8.3102399077017108E-2</v>
      </c>
      <c r="AD17" s="6">
        <f t="shared" si="0"/>
        <v>3.9858974425165783E-2</v>
      </c>
      <c r="AE17" s="6">
        <f t="shared" si="0"/>
        <v>9.2069221376028972E-3</v>
      </c>
    </row>
    <row r="18" spans="1:36" x14ac:dyDescent="0.25">
      <c r="D18" s="6">
        <f>(D10-C10)/C10</f>
        <v>5.8315098955398839E-2</v>
      </c>
      <c r="E18" s="6">
        <f t="shared" si="0"/>
        <v>4.4445753292919964E-2</v>
      </c>
      <c r="F18" s="6">
        <f t="shared" si="0"/>
        <v>4.2567390724628326E-2</v>
      </c>
      <c r="G18" s="6">
        <f t="shared" si="0"/>
        <v>3.1868293105687277E-2</v>
      </c>
      <c r="H18" s="6">
        <f t="shared" si="0"/>
        <v>5.6472304162151203E-2</v>
      </c>
      <c r="I18" s="6">
        <f t="shared" si="0"/>
        <v>5.0441602338566233E-2</v>
      </c>
      <c r="J18" s="6">
        <f t="shared" si="0"/>
        <v>3.5365998413663245E-2</v>
      </c>
      <c r="K18" s="6">
        <f t="shared" si="0"/>
        <v>3.2907985276008959E-2</v>
      </c>
      <c r="L18" s="6">
        <f t="shared" si="0"/>
        <v>4.1317904181364079E-2</v>
      </c>
      <c r="M18" s="6">
        <f t="shared" si="0"/>
        <v>2.8448502016430306E-2</v>
      </c>
      <c r="N18" s="6">
        <f t="shared" si="0"/>
        <v>3.9535420728205872E-2</v>
      </c>
      <c r="O18" s="6">
        <f t="shared" si="0"/>
        <v>4.0029322075772138E-2</v>
      </c>
      <c r="P18" s="6">
        <f t="shared" si="0"/>
        <v>1.4155955284233062E-2</v>
      </c>
      <c r="Q18" s="6">
        <f t="shared" si="0"/>
        <v>-3.6907566797667511E-2</v>
      </c>
      <c r="R18" s="6">
        <f t="shared" si="0"/>
        <v>2.1571325236443877E-2</v>
      </c>
      <c r="S18" s="6">
        <f t="shared" si="0"/>
        <v>2.32587842927801E-2</v>
      </c>
      <c r="T18" s="6">
        <f t="shared" si="0"/>
        <v>-1.4797279257486216E-2</v>
      </c>
      <c r="U18" s="6">
        <f t="shared" si="0"/>
        <v>-7.1458354610960664E-3</v>
      </c>
      <c r="V18" s="6">
        <f t="shared" si="0"/>
        <v>9.0865218958434864E-3</v>
      </c>
      <c r="W18" s="6">
        <f t="shared" si="0"/>
        <v>1.7174206602213919E-2</v>
      </c>
      <c r="X18" s="6">
        <f t="shared" si="0"/>
        <v>2.4424851466905918E-2</v>
      </c>
      <c r="Y18" s="6">
        <f t="shared" si="0"/>
        <v>2.4063166431063151E-2</v>
      </c>
      <c r="Z18" s="6">
        <f t="shared" si="0"/>
        <v>2.0038318712365909E-2</v>
      </c>
      <c r="AA18" s="6">
        <f t="shared" si="0"/>
        <v>1.4258454033191566E-2</v>
      </c>
      <c r="AB18" s="6">
        <f t="shared" si="0"/>
        <v>-7.5367385440168147E-2</v>
      </c>
      <c r="AC18" s="6">
        <f t="shared" si="0"/>
        <v>9.6731850513092715E-2</v>
      </c>
      <c r="AD18" s="6">
        <f t="shared" si="0"/>
        <v>7.7341524772623529E-2</v>
      </c>
      <c r="AE18" s="6">
        <f t="shared" si="0"/>
        <v>6.2424567431634236E-2</v>
      </c>
    </row>
    <row r="19" spans="1:36" x14ac:dyDescent="0.25">
      <c r="D19" s="8" t="s">
        <v>8</v>
      </c>
      <c r="E19" s="8" t="s">
        <v>9</v>
      </c>
      <c r="F19" s="8" t="s">
        <v>10</v>
      </c>
      <c r="G19" s="8" t="s">
        <v>11</v>
      </c>
      <c r="H19" s="8" t="s">
        <v>12</v>
      </c>
      <c r="I19" s="8" t="s">
        <v>13</v>
      </c>
      <c r="J19" s="8" t="s">
        <v>14</v>
      </c>
      <c r="K19" s="8" t="s">
        <v>15</v>
      </c>
      <c r="L19" s="8" t="s">
        <v>16</v>
      </c>
      <c r="M19" s="8" t="s">
        <v>17</v>
      </c>
      <c r="N19" s="8" t="s">
        <v>18</v>
      </c>
      <c r="O19" s="8" t="s">
        <v>19</v>
      </c>
      <c r="P19" s="8" t="s">
        <v>20</v>
      </c>
      <c r="Q19" s="8" t="s">
        <v>21</v>
      </c>
      <c r="R19" s="8" t="s">
        <v>22</v>
      </c>
      <c r="S19" s="8" t="s">
        <v>23</v>
      </c>
      <c r="T19" s="8" t="s">
        <v>24</v>
      </c>
      <c r="U19" s="8" t="s">
        <v>25</v>
      </c>
      <c r="V19" s="8" t="s">
        <v>26</v>
      </c>
      <c r="W19" s="8" t="s">
        <v>27</v>
      </c>
      <c r="X19" s="8" t="s">
        <v>28</v>
      </c>
      <c r="Y19" s="8" t="s">
        <v>29</v>
      </c>
      <c r="Z19" s="8" t="s">
        <v>30</v>
      </c>
      <c r="AA19" s="8" t="s">
        <v>31</v>
      </c>
      <c r="AB19" s="8" t="s">
        <v>32</v>
      </c>
      <c r="AC19" s="8" t="s">
        <v>33</v>
      </c>
      <c r="AD19" s="8" t="s">
        <v>34</v>
      </c>
      <c r="AE19" s="8" t="s">
        <v>35</v>
      </c>
    </row>
    <row r="20" spans="1:36" x14ac:dyDescent="0.25">
      <c r="C20" t="s">
        <v>44</v>
      </c>
      <c r="D20" s="6">
        <f>-D17+D18</f>
        <v>4.5647250936227332E-2</v>
      </c>
      <c r="E20" s="6">
        <f t="shared" ref="E20:AE20" si="1">-E17+E18</f>
        <v>2.6143630954076149E-2</v>
      </c>
      <c r="F20" s="6">
        <f t="shared" si="1"/>
        <v>2.4461239104866115E-2</v>
      </c>
      <c r="G20" s="6">
        <f t="shared" si="1"/>
        <v>1.5611017112141464E-2</v>
      </c>
      <c r="H20" s="6">
        <f t="shared" si="1"/>
        <v>1.8602752729753369E-2</v>
      </c>
      <c r="I20" s="6">
        <f t="shared" si="1"/>
        <v>3.0927886778042406E-2</v>
      </c>
      <c r="J20" s="6">
        <f t="shared" si="1"/>
        <v>3.28265684239787E-2</v>
      </c>
      <c r="K20" s="6">
        <f t="shared" si="1"/>
        <v>3.1521716368243899E-2</v>
      </c>
      <c r="L20" s="6">
        <f t="shared" si="1"/>
        <v>2.7081962599573225E-2</v>
      </c>
      <c r="M20" s="6">
        <f t="shared" si="1"/>
        <v>2.0270012279924352E-2</v>
      </c>
      <c r="N20" s="6">
        <f t="shared" si="1"/>
        <v>2.1629023920026382E-2</v>
      </c>
      <c r="O20" s="6">
        <f t="shared" si="1"/>
        <v>2.5158592272093702E-2</v>
      </c>
      <c r="P20" s="6">
        <f t="shared" si="1"/>
        <v>2.3776083690026005E-2</v>
      </c>
      <c r="Q20" s="6">
        <f t="shared" si="1"/>
        <v>1.5901805285263519E-2</v>
      </c>
      <c r="R20" s="6">
        <f t="shared" si="1"/>
        <v>4.438366844751674E-3</v>
      </c>
      <c r="S20" s="6">
        <f t="shared" si="1"/>
        <v>1.6185450822435735E-2</v>
      </c>
      <c r="T20" s="6">
        <f t="shared" si="1"/>
        <v>1.5011778424891001E-2</v>
      </c>
      <c r="U20" s="6">
        <f t="shared" si="1"/>
        <v>1.1264819047728705E-2</v>
      </c>
      <c r="V20" s="6">
        <f t="shared" si="1"/>
        <v>9.1319973194817286E-3</v>
      </c>
      <c r="W20" s="6">
        <f t="shared" si="1"/>
        <v>9.391163095048229E-3</v>
      </c>
      <c r="X20" s="6">
        <f t="shared" si="1"/>
        <v>1.1490224151315058E-2</v>
      </c>
      <c r="Y20" s="6">
        <f t="shared" si="1"/>
        <v>7.3845760203773841E-3</v>
      </c>
      <c r="Z20" s="6">
        <f t="shared" si="1"/>
        <v>1.0780209302238459E-2</v>
      </c>
      <c r="AA20" s="6">
        <f t="shared" si="1"/>
        <v>9.426470867219934E-3</v>
      </c>
      <c r="AB20" s="6">
        <f t="shared" si="1"/>
        <v>1.4374535765901753E-2</v>
      </c>
      <c r="AC20" s="6">
        <f t="shared" si="1"/>
        <v>1.3629451436075607E-2</v>
      </c>
      <c r="AD20" s="6">
        <f t="shared" si="1"/>
        <v>3.7482550347457746E-2</v>
      </c>
      <c r="AE20" s="6">
        <f t="shared" si="1"/>
        <v>5.3217645294031335E-2</v>
      </c>
      <c r="AF20" s="12">
        <f>_xlfn.VAR.S(D20:AE20)</f>
        <v>1.3865098891659264E-4</v>
      </c>
      <c r="AG20" s="12">
        <f>_xlfn.VAR.S(X20:AE20)</f>
        <v>2.7271965963674252E-4</v>
      </c>
      <c r="AH20" s="9">
        <f>AVERAGE(D20:AE20)</f>
        <v>2.0813170756899677E-2</v>
      </c>
      <c r="AI20" s="9">
        <f>AVERAGE(X20:AE20)</f>
        <v>1.9723207898077161E-2</v>
      </c>
    </row>
    <row r="21" spans="1:36" x14ac:dyDescent="0.25">
      <c r="C21" t="s">
        <v>41</v>
      </c>
      <c r="D21" s="6">
        <f>(D11-C11)/C11</f>
        <v>3.8999908308781368E-2</v>
      </c>
      <c r="E21" s="6">
        <f t="shared" ref="E21:W21" si="2">(E11-D11)/D11</f>
        <v>1.7324467681628309E-2</v>
      </c>
      <c r="F21" s="6">
        <f t="shared" si="2"/>
        <v>1.7975289387392301E-2</v>
      </c>
      <c r="G21" s="6">
        <f t="shared" si="2"/>
        <v>1.5799413071250084E-2</v>
      </c>
      <c r="H21" s="6">
        <f t="shared" si="2"/>
        <v>2.5617423125922918E-2</v>
      </c>
      <c r="I21" s="6">
        <f t="shared" si="2"/>
        <v>2.6761943401202495E-2</v>
      </c>
      <c r="J21" s="6">
        <f t="shared" si="2"/>
        <v>2.4326536938051563E-2</v>
      </c>
      <c r="K21" s="6">
        <f t="shared" si="2"/>
        <v>2.459727357093339E-2</v>
      </c>
      <c r="L21" s="6">
        <f t="shared" si="2"/>
        <v>1.9867415834037332E-2</v>
      </c>
      <c r="M21" s="6">
        <f t="shared" si="2"/>
        <v>1.7045439474702127E-2</v>
      </c>
      <c r="N21" s="6">
        <f t="shared" si="2"/>
        <v>1.9952258296118193E-2</v>
      </c>
      <c r="O21" s="6">
        <f t="shared" si="2"/>
        <v>1.7214344299219735E-2</v>
      </c>
      <c r="P21" s="6">
        <f t="shared" si="2"/>
        <v>3.2307661369740462E-2</v>
      </c>
      <c r="Q21" s="6">
        <f t="shared" si="2"/>
        <v>7.4516465871507535E-3</v>
      </c>
      <c r="R21" s="6">
        <f t="shared" si="2"/>
        <v>1.5532528709664298E-2</v>
      </c>
      <c r="S21" s="6">
        <f t="shared" si="2"/>
        <v>2.6999949598750028E-2</v>
      </c>
      <c r="T21" s="6">
        <f t="shared" si="2"/>
        <v>3.0184995444093185E-2</v>
      </c>
      <c r="U21" s="6">
        <f t="shared" si="2"/>
        <v>1.1342134497294274E-2</v>
      </c>
      <c r="V21" s="6">
        <f t="shared" si="2"/>
        <v>1.8692427656471305E-3</v>
      </c>
      <c r="W21" s="6">
        <f t="shared" si="2"/>
        <v>-9.3287760810338376E-4</v>
      </c>
      <c r="X21" s="6">
        <f>X25/100</f>
        <v>-1E-3</v>
      </c>
      <c r="Y21" s="6">
        <f>Y25/100</f>
        <v>1.2E-2</v>
      </c>
      <c r="Z21" s="6">
        <f t="shared" ref="Z21:AE21" si="3">Z25/100</f>
        <v>1.1000000000000001E-2</v>
      </c>
      <c r="AA21" s="6">
        <f t="shared" si="3"/>
        <v>5.0000000000000001E-3</v>
      </c>
      <c r="AB21" s="6">
        <f t="shared" si="3"/>
        <v>-2E-3</v>
      </c>
      <c r="AC21" s="6">
        <f t="shared" si="3"/>
        <v>1.9E-2</v>
      </c>
      <c r="AD21" s="6">
        <f t="shared" si="3"/>
        <v>7.9000000000000001E-2</v>
      </c>
      <c r="AE21" s="6">
        <f t="shared" si="3"/>
        <v>5.2999999999999999E-2</v>
      </c>
      <c r="AF21" s="12">
        <f t="shared" ref="AF21:AF22" si="4">_xlfn.VAR.S(D21:AE21)</f>
        <v>2.8561674814167403E-4</v>
      </c>
      <c r="AG21" s="12">
        <f>_xlfn.VAR.S(X21:AE21)</f>
        <v>8.3342857142857144E-4</v>
      </c>
      <c r="AH21" s="9">
        <f t="shared" ref="AH21" si="5">AVERAGE(D21:AE21)</f>
        <v>2.0222749812624168E-2</v>
      </c>
      <c r="AI21" s="9">
        <f t="shared" ref="AI21:AI23" si="6">AVERAGE(X21:AE21)</f>
        <v>2.1999999999999999E-2</v>
      </c>
    </row>
    <row r="22" spans="1:36" x14ac:dyDescent="0.25">
      <c r="C22" t="s">
        <v>45</v>
      </c>
      <c r="D22" s="6">
        <f>D12/100</f>
        <v>0.04</v>
      </c>
      <c r="E22" s="6">
        <f t="shared" ref="E22:AE22" si="7">E12/100</f>
        <v>0.02</v>
      </c>
      <c r="F22" s="6">
        <f t="shared" si="7"/>
        <v>0.02</v>
      </c>
      <c r="G22" s="6">
        <f t="shared" si="7"/>
        <v>1.7000000000000001E-2</v>
      </c>
      <c r="H22" s="6">
        <f t="shared" si="7"/>
        <v>2.5000000000000001E-2</v>
      </c>
      <c r="I22" s="6">
        <f t="shared" si="7"/>
        <v>2.7000000000000003E-2</v>
      </c>
      <c r="J22" s="6">
        <f t="shared" si="7"/>
        <v>2.5000000000000001E-2</v>
      </c>
      <c r="K22" s="6">
        <f t="shared" si="7"/>
        <v>2.7000000000000003E-2</v>
      </c>
      <c r="L22" s="6">
        <f t="shared" si="7"/>
        <v>2.2000000000000002E-2</v>
      </c>
      <c r="M22" s="6">
        <f t="shared" si="7"/>
        <v>1.9E-2</v>
      </c>
      <c r="N22" s="6">
        <f t="shared" si="7"/>
        <v>2.1000000000000001E-2</v>
      </c>
      <c r="O22" s="6">
        <f t="shared" si="7"/>
        <v>1.8000000000000002E-2</v>
      </c>
      <c r="P22" s="6">
        <f t="shared" si="7"/>
        <v>3.3000000000000002E-2</v>
      </c>
      <c r="Q22" s="6">
        <f t="shared" si="7"/>
        <v>8.0000000000000002E-3</v>
      </c>
      <c r="R22" s="6">
        <f t="shared" si="7"/>
        <v>1.4999999999999999E-2</v>
      </c>
      <c r="S22" s="6">
        <f t="shared" si="7"/>
        <v>2.7999999999999997E-2</v>
      </c>
      <c r="T22" s="6">
        <f t="shared" si="7"/>
        <v>0.03</v>
      </c>
      <c r="U22" s="6">
        <f t="shared" si="7"/>
        <v>1.2E-2</v>
      </c>
      <c r="V22" s="6">
        <f t="shared" si="7"/>
        <v>2E-3</v>
      </c>
      <c r="W22" s="6">
        <f t="shared" si="7"/>
        <v>1E-3</v>
      </c>
      <c r="X22" s="6">
        <f t="shared" si="7"/>
        <v>-1E-3</v>
      </c>
      <c r="Y22" s="6">
        <f t="shared" si="7"/>
        <v>1.2E-2</v>
      </c>
      <c r="Z22" s="6">
        <f t="shared" si="7"/>
        <v>1.2E-2</v>
      </c>
      <c r="AA22" s="6">
        <f t="shared" si="7"/>
        <v>6.0000000000000001E-3</v>
      </c>
      <c r="AB22" s="6">
        <f t="shared" si="7"/>
        <v>-2E-3</v>
      </c>
      <c r="AC22" s="6">
        <f t="shared" si="7"/>
        <v>1.9E-2</v>
      </c>
      <c r="AD22" s="6">
        <f t="shared" si="7"/>
        <v>8.1000000000000003E-2</v>
      </c>
      <c r="AE22" s="6">
        <f t="shared" si="7"/>
        <v>5.7000000000000002E-2</v>
      </c>
      <c r="AF22" s="12">
        <f t="shared" si="4"/>
        <v>3.006190476190475E-4</v>
      </c>
      <c r="AG22" s="12">
        <f>_xlfn.VAR.S(X22:AE22)</f>
        <v>8.9542857142857132E-4</v>
      </c>
      <c r="AH22" s="9">
        <f>AVERAGE(D22:AE22)</f>
        <v>2.1214285714285717E-2</v>
      </c>
      <c r="AI22" s="9">
        <f>AVERAGE(X22:AE22)</f>
        <v>2.3E-2</v>
      </c>
    </row>
    <row r="23" spans="1:36" x14ac:dyDescent="0.25">
      <c r="C23" t="s">
        <v>46</v>
      </c>
      <c r="X23" s="6">
        <f>X26/100</f>
        <v>-1E-3</v>
      </c>
      <c r="Y23" s="6">
        <f t="shared" ref="Y23:AE23" si="8">Y26/100</f>
        <v>1.1000000000000001E-2</v>
      </c>
      <c r="Z23" s="6">
        <f t="shared" si="8"/>
        <v>1.1000000000000001E-2</v>
      </c>
      <c r="AA23" s="6">
        <f t="shared" si="8"/>
        <v>5.0000000000000001E-3</v>
      </c>
      <c r="AB23" s="6">
        <f t="shared" si="8"/>
        <v>-3.0000000000000001E-3</v>
      </c>
      <c r="AC23" s="6">
        <f t="shared" si="8"/>
        <v>1.9E-2</v>
      </c>
      <c r="AD23" s="6">
        <f t="shared" si="8"/>
        <v>8.1000000000000003E-2</v>
      </c>
      <c r="AE23" s="6">
        <f t="shared" si="8"/>
        <v>5.4000000000000006E-2</v>
      </c>
      <c r="AF23" s="13"/>
      <c r="AG23" s="12">
        <f>_xlfn.VAR.S(X23:AE23)</f>
        <v>8.8555357142857131E-4</v>
      </c>
      <c r="AH23" s="9"/>
      <c r="AI23" s="9">
        <f t="shared" si="6"/>
        <v>2.2125000000000002E-2</v>
      </c>
    </row>
    <row r="24" spans="1:36" x14ac:dyDescent="0.25">
      <c r="X24" s="9">
        <f>X21-X23</f>
        <v>0</v>
      </c>
      <c r="Y24" s="9">
        <f t="shared" ref="Y24:AE24" si="9">Y21-Y23</f>
        <v>9.9999999999999915E-4</v>
      </c>
      <c r="Z24" s="9">
        <f t="shared" si="9"/>
        <v>0</v>
      </c>
      <c r="AA24" s="9">
        <f t="shared" si="9"/>
        <v>0</v>
      </c>
      <c r="AB24" s="9">
        <f t="shared" si="9"/>
        <v>1E-3</v>
      </c>
      <c r="AC24" s="9">
        <f t="shared" si="9"/>
        <v>0</v>
      </c>
      <c r="AD24" s="9">
        <f t="shared" si="9"/>
        <v>-2.0000000000000018E-3</v>
      </c>
      <c r="AE24" s="9">
        <f t="shared" si="9"/>
        <v>-1.0000000000000078E-3</v>
      </c>
    </row>
    <row r="25" spans="1:36" x14ac:dyDescent="0.25">
      <c r="X25">
        <v>-0.1</v>
      </c>
      <c r="Y25">
        <v>1.2</v>
      </c>
      <c r="Z25">
        <v>1.1000000000000001</v>
      </c>
      <c r="AA25">
        <v>0.5</v>
      </c>
      <c r="AB25">
        <v>-0.2</v>
      </c>
      <c r="AC25">
        <v>1.9</v>
      </c>
      <c r="AD25">
        <v>7.9</v>
      </c>
      <c r="AE25">
        <v>5.3</v>
      </c>
    </row>
    <row r="26" spans="1:36" x14ac:dyDescent="0.25">
      <c r="X26">
        <v>-0.1</v>
      </c>
      <c r="Y26">
        <v>1.1000000000000001</v>
      </c>
      <c r="Z26">
        <v>1.1000000000000001</v>
      </c>
      <c r="AA26">
        <v>0.5</v>
      </c>
      <c r="AB26">
        <v>-0.3</v>
      </c>
      <c r="AC26">
        <v>1.9</v>
      </c>
      <c r="AD26">
        <v>8.1</v>
      </c>
      <c r="AE26">
        <v>5.4</v>
      </c>
    </row>
    <row r="27" spans="1:36" x14ac:dyDescent="0.25">
      <c r="B27">
        <v>1995</v>
      </c>
      <c r="C27">
        <v>1996</v>
      </c>
      <c r="D27">
        <v>1997</v>
      </c>
      <c r="E27">
        <v>1998</v>
      </c>
      <c r="F27">
        <v>1999</v>
      </c>
      <c r="G27">
        <v>2000</v>
      </c>
      <c r="H27">
        <v>2001</v>
      </c>
      <c r="I27">
        <v>2002</v>
      </c>
      <c r="J27">
        <v>2003</v>
      </c>
      <c r="K27">
        <v>2004</v>
      </c>
      <c r="L27">
        <v>2005</v>
      </c>
      <c r="M27">
        <v>2006</v>
      </c>
      <c r="N27">
        <v>2007</v>
      </c>
      <c r="O27">
        <v>2008</v>
      </c>
      <c r="P27">
        <v>2009</v>
      </c>
      <c r="Q27">
        <v>2010</v>
      </c>
      <c r="R27">
        <v>2011</v>
      </c>
      <c r="S27">
        <v>2012</v>
      </c>
      <c r="T27">
        <v>2013</v>
      </c>
      <c r="U27">
        <v>2014</v>
      </c>
      <c r="V27">
        <v>2015</v>
      </c>
      <c r="W27">
        <v>2016</v>
      </c>
      <c r="X27">
        <v>2017</v>
      </c>
      <c r="Y27">
        <v>2018</v>
      </c>
      <c r="Z27">
        <v>2019</v>
      </c>
      <c r="AA27">
        <v>2020</v>
      </c>
      <c r="AB27">
        <v>2021</v>
      </c>
      <c r="AC27">
        <v>2022</v>
      </c>
      <c r="AD27">
        <v>2023</v>
      </c>
    </row>
    <row r="28" spans="1:36" x14ac:dyDescent="0.25">
      <c r="A28" t="s">
        <v>44</v>
      </c>
      <c r="B28">
        <v>1</v>
      </c>
      <c r="C28">
        <f>B28*(1+D20)</f>
        <v>1.0456472509362273</v>
      </c>
      <c r="D28">
        <f t="shared" ref="D28:F30" si="10">C28*(1+E20)</f>
        <v>1.0729842667728482</v>
      </c>
      <c r="E28">
        <f t="shared" si="10"/>
        <v>1.0992307914781383</v>
      </c>
      <c r="F28">
        <f t="shared" si="10"/>
        <v>1.1163909021740963</v>
      </c>
      <c r="G28">
        <f>F28*(1+AVERAGE(D20:H20))</f>
        <v>1.1455210888890039</v>
      </c>
      <c r="H28">
        <f t="shared" ref="H28:AD30" si="11">G28*(1+AVERAGE(E20:I20))</f>
        <v>1.1720391063442659</v>
      </c>
      <c r="I28">
        <f t="shared" si="11"/>
        <v>1.2007375302944951</v>
      </c>
      <c r="J28">
        <f t="shared" si="11"/>
        <v>1.2318342167843384</v>
      </c>
      <c r="K28">
        <f t="shared" si="11"/>
        <v>1.2665623055265751</v>
      </c>
      <c r="L28">
        <f t="shared" si="11"/>
        <v>1.3026917923266537</v>
      </c>
      <c r="M28">
        <f t="shared" si="11"/>
        <v>1.3374291850090059</v>
      </c>
      <c r="N28">
        <f t="shared" si="11"/>
        <v>1.371041805008298</v>
      </c>
      <c r="O28">
        <f t="shared" si="11"/>
        <v>1.4033752689210932</v>
      </c>
      <c r="P28">
        <f t="shared" si="11"/>
        <v>1.4333332660213101</v>
      </c>
      <c r="Q28">
        <f t="shared" si="11"/>
        <v>1.4593923747743449</v>
      </c>
      <c r="R28">
        <f t="shared" si="11"/>
        <v>1.484336396490717</v>
      </c>
      <c r="S28">
        <f t="shared" si="11"/>
        <v>1.5066945058971277</v>
      </c>
      <c r="T28">
        <f t="shared" si="11"/>
        <v>1.5256192579916468</v>
      </c>
      <c r="U28">
        <f t="shared" si="11"/>
        <v>1.5427160834955713</v>
      </c>
      <c r="V28">
        <f t="shared" si="11"/>
        <v>1.5615326559618936</v>
      </c>
      <c r="W28">
        <f t="shared" si="11"/>
        <v>1.5791123849932078</v>
      </c>
      <c r="X28">
        <f t="shared" si="11"/>
        <v>1.5944811845948412</v>
      </c>
      <c r="Y28">
        <f t="shared" si="11"/>
        <v>1.6098450216739142</v>
      </c>
      <c r="Z28">
        <f t="shared" si="11"/>
        <v>1.6254517104185422</v>
      </c>
      <c r="AA28">
        <f t="shared" si="11"/>
        <v>1.6428297449812164</v>
      </c>
      <c r="AB28">
        <f t="shared" si="11"/>
        <v>1.6610964488859246</v>
      </c>
      <c r="AC28">
        <f t="shared" si="11"/>
        <v>1.6895653888152171</v>
      </c>
      <c r="AD28">
        <f t="shared" si="11"/>
        <v>1.7328624123663858</v>
      </c>
    </row>
    <row r="29" spans="1:36" x14ac:dyDescent="0.25">
      <c r="A29" t="s">
        <v>41</v>
      </c>
      <c r="B29">
        <v>1</v>
      </c>
      <c r="C29">
        <f t="shared" ref="C29:F30" si="12">B29*(1+D21)</f>
        <v>1.0389999083087813</v>
      </c>
      <c r="D29">
        <f t="shared" si="12"/>
        <v>1.0570000286414916</v>
      </c>
      <c r="E29">
        <f t="shared" si="12"/>
        <v>1.0759999100388045</v>
      </c>
      <c r="F29">
        <f t="shared" si="12"/>
        <v>1.0930000770821353</v>
      </c>
      <c r="G29">
        <f t="shared" ref="G29:G30" si="13">F29*(1+AVERAGE(D21:H21))</f>
        <v>1.1182957061103598</v>
      </c>
      <c r="H29">
        <f t="shared" si="11"/>
        <v>1.1414396267563063</v>
      </c>
      <c r="I29">
        <f t="shared" si="11"/>
        <v>1.1666610150742054</v>
      </c>
      <c r="J29">
        <f t="shared" si="11"/>
        <v>1.1939848204026997</v>
      </c>
      <c r="K29">
        <f t="shared" si="11"/>
        <v>1.2229199901159302</v>
      </c>
      <c r="L29">
        <f t="shared" si="11"/>
        <v>1.2504598081305458</v>
      </c>
      <c r="M29">
        <f t="shared" si="11"/>
        <v>1.2769167676804922</v>
      </c>
      <c r="N29">
        <f t="shared" si="11"/>
        <v>1.3021171622805614</v>
      </c>
      <c r="O29">
        <f t="shared" si="11"/>
        <v>1.3298228610509668</v>
      </c>
      <c r="P29">
        <f t="shared" si="11"/>
        <v>1.3548159109608939</v>
      </c>
      <c r="Q29">
        <f t="shared" si="11"/>
        <v>1.3798687438838189</v>
      </c>
      <c r="R29">
        <f t="shared" si="11"/>
        <v>1.4073298237619809</v>
      </c>
      <c r="S29">
        <f t="shared" si="11"/>
        <v>1.4389882096380615</v>
      </c>
      <c r="T29">
        <f t="shared" si="11"/>
        <v>1.4653249329899731</v>
      </c>
      <c r="U29">
        <f t="shared" si="11"/>
        <v>1.4905076705611966</v>
      </c>
      <c r="V29">
        <f t="shared" si="11"/>
        <v>1.5112148299902961</v>
      </c>
      <c r="W29">
        <f t="shared" si="11"/>
        <v>1.523746879729643</v>
      </c>
      <c r="X29">
        <f t="shared" si="11"/>
        <v>1.5308409879724125</v>
      </c>
      <c r="Y29">
        <f t="shared" si="11"/>
        <v>1.5378633735520668</v>
      </c>
      <c r="Z29">
        <f t="shared" si="11"/>
        <v>1.5458809081081462</v>
      </c>
      <c r="AA29">
        <f t="shared" si="11"/>
        <v>1.5536103126486867</v>
      </c>
      <c r="AB29">
        <f t="shared" si="11"/>
        <v>1.5675928054625248</v>
      </c>
      <c r="AC29">
        <f t="shared" si="11"/>
        <v>1.6027068843048853</v>
      </c>
      <c r="AD29">
        <f t="shared" si="11"/>
        <v>1.6520702563414758</v>
      </c>
    </row>
    <row r="30" spans="1:36" x14ac:dyDescent="0.25">
      <c r="A30" t="s">
        <v>45</v>
      </c>
      <c r="B30">
        <v>1</v>
      </c>
      <c r="C30">
        <f t="shared" si="12"/>
        <v>1.04</v>
      </c>
      <c r="D30">
        <f t="shared" si="10"/>
        <v>1.0608</v>
      </c>
      <c r="E30">
        <f t="shared" si="10"/>
        <v>1.0820160000000001</v>
      </c>
      <c r="F30">
        <f t="shared" si="10"/>
        <v>1.100410272</v>
      </c>
      <c r="G30">
        <f t="shared" si="13"/>
        <v>1.1272602826367999</v>
      </c>
      <c r="H30">
        <f t="shared" si="11"/>
        <v>1.1518345567982822</v>
      </c>
      <c r="I30">
        <f t="shared" si="11"/>
        <v>1.1780963846932828</v>
      </c>
      <c r="J30">
        <f t="shared" si="11"/>
        <v>1.2066063172028603</v>
      </c>
      <c r="K30">
        <f t="shared" si="11"/>
        <v>1.2370127963963722</v>
      </c>
      <c r="L30">
        <f t="shared" si="11"/>
        <v>1.2667011035098852</v>
      </c>
      <c r="M30">
        <f t="shared" si="11"/>
        <v>1.2955818886699104</v>
      </c>
      <c r="N30">
        <f t="shared" si="11"/>
        <v>1.3233073410874465</v>
      </c>
      <c r="O30">
        <f t="shared" si="11"/>
        <v>1.3532140869960227</v>
      </c>
      <c r="P30">
        <f t="shared" si="11"/>
        <v>1.3800077259185441</v>
      </c>
      <c r="Q30">
        <f t="shared" si="11"/>
        <v>1.4062278727109963</v>
      </c>
      <c r="R30">
        <f t="shared" si="11"/>
        <v>1.4349149213143004</v>
      </c>
      <c r="S30">
        <f t="shared" si="11"/>
        <v>1.4676309815202664</v>
      </c>
      <c r="T30">
        <f t="shared" si="11"/>
        <v>1.4949289177765432</v>
      </c>
      <c r="U30">
        <f t="shared" si="11"/>
        <v>1.5209406809458552</v>
      </c>
      <c r="V30">
        <f t="shared" si="11"/>
        <v>1.5431464148876646</v>
      </c>
      <c r="W30">
        <f t="shared" si="11"/>
        <v>1.5567261033386759</v>
      </c>
      <c r="X30">
        <f t="shared" si="11"/>
        <v>1.5648210790760371</v>
      </c>
      <c r="Y30">
        <f t="shared" si="11"/>
        <v>1.5729581486872326</v>
      </c>
      <c r="Z30">
        <f t="shared" si="11"/>
        <v>1.5823958975793559</v>
      </c>
      <c r="AA30">
        <f t="shared" si="11"/>
        <v>1.5909408354262846</v>
      </c>
      <c r="AB30">
        <f t="shared" si="11"/>
        <v>1.6058956792792918</v>
      </c>
      <c r="AC30">
        <f t="shared" si="11"/>
        <v>1.6431524590385715</v>
      </c>
      <c r="AD30">
        <f t="shared" si="11"/>
        <v>1.6960619682196136</v>
      </c>
    </row>
    <row r="31" spans="1:36" x14ac:dyDescent="0.25">
      <c r="AD31" s="10"/>
      <c r="AE31" s="10"/>
      <c r="AF31" s="10"/>
      <c r="AG31" s="10"/>
      <c r="AJ31" s="10"/>
    </row>
    <row r="32" spans="1:36" x14ac:dyDescent="0.25">
      <c r="AD32" s="10"/>
      <c r="AE32" s="10"/>
      <c r="AF32" s="53" t="s">
        <v>51</v>
      </c>
      <c r="AG32" s="53"/>
      <c r="AH32" s="54" t="s">
        <v>52</v>
      </c>
      <c r="AI32" s="55"/>
      <c r="AJ32" s="10"/>
    </row>
    <row r="33" spans="4:37" x14ac:dyDescent="0.25">
      <c r="AD33" s="10"/>
      <c r="AE33" s="10"/>
      <c r="AF33" s="11" t="s">
        <v>48</v>
      </c>
      <c r="AG33" s="11" t="s">
        <v>49</v>
      </c>
      <c r="AH33" s="11" t="s">
        <v>47</v>
      </c>
      <c r="AI33" s="11" t="s">
        <v>50</v>
      </c>
      <c r="AJ33" s="10"/>
    </row>
    <row r="34" spans="4:37" x14ac:dyDescent="0.25">
      <c r="AD34" s="10"/>
      <c r="AE34" s="18" t="s">
        <v>44</v>
      </c>
      <c r="AF34" s="16">
        <v>2.0813170756899675</v>
      </c>
      <c r="AG34" s="16">
        <v>1.972320789807716</v>
      </c>
      <c r="AH34" s="16">
        <v>0.56574827499650726</v>
      </c>
      <c r="AI34" s="16">
        <v>0.83729918899929134</v>
      </c>
      <c r="AJ34" s="10"/>
      <c r="AK34">
        <f>(AH35-AH34)/AH35</f>
        <v>0.32302658782236832</v>
      </c>
    </row>
    <row r="35" spans="4:37" x14ac:dyDescent="0.25">
      <c r="AD35" s="10"/>
      <c r="AE35" s="18" t="s">
        <v>41</v>
      </c>
      <c r="AF35" s="16">
        <v>2.0222749812624157</v>
      </c>
      <c r="AG35" s="16">
        <v>2.2000000000000002</v>
      </c>
      <c r="AH35" s="16">
        <v>0.83570235524709213</v>
      </c>
      <c r="AI35" s="16">
        <v>1.3122346811159558</v>
      </c>
      <c r="AJ35" s="10"/>
    </row>
    <row r="36" spans="4:37" x14ac:dyDescent="0.25">
      <c r="AD36" s="10"/>
      <c r="AE36" s="18" t="s">
        <v>45</v>
      </c>
      <c r="AF36" s="16">
        <v>2.1214285714285714</v>
      </c>
      <c r="AG36" s="16">
        <v>2.2999999999999998</v>
      </c>
      <c r="AH36" s="16">
        <v>0.81729686614656749</v>
      </c>
      <c r="AI36" s="16">
        <v>1.3010309794566026</v>
      </c>
      <c r="AJ36" s="10"/>
    </row>
    <row r="37" spans="4:37" x14ac:dyDescent="0.25">
      <c r="AD37" s="10"/>
      <c r="AE37" s="18" t="s">
        <v>46</v>
      </c>
      <c r="AF37" s="17"/>
      <c r="AG37" s="16">
        <v>2.2125000000000004</v>
      </c>
      <c r="AH37" s="16"/>
      <c r="AI37" s="16">
        <v>1.3450057472006676</v>
      </c>
      <c r="AJ37" s="10"/>
    </row>
    <row r="38" spans="4:37" x14ac:dyDescent="0.25">
      <c r="AD38" s="10"/>
      <c r="AE38" s="10"/>
      <c r="AF38" s="10"/>
      <c r="AG38" s="10"/>
      <c r="AH38" s="10"/>
      <c r="AI38" s="10"/>
      <c r="AJ38" s="10"/>
    </row>
    <row r="39" spans="4:37" x14ac:dyDescent="0.25">
      <c r="AD39" s="10"/>
      <c r="AE39" s="10"/>
      <c r="AF39" s="10"/>
      <c r="AG39" s="10"/>
      <c r="AH39" s="10"/>
      <c r="AI39" s="10"/>
      <c r="AJ39" s="10"/>
    </row>
    <row r="45" spans="4:37" x14ac:dyDescent="0.25">
      <c r="D45">
        <f>D20*100</f>
        <v>4.5647250936227328</v>
      </c>
      <c r="E45">
        <f t="shared" ref="E45:AE48" si="14">E20*100</f>
        <v>2.6143630954076147</v>
      </c>
      <c r="F45">
        <f t="shared" si="14"/>
        <v>2.4461239104866115</v>
      </c>
      <c r="G45">
        <f t="shared" si="14"/>
        <v>1.5611017112141463</v>
      </c>
      <c r="H45">
        <f t="shared" si="14"/>
        <v>1.8602752729753369</v>
      </c>
      <c r="I45">
        <f t="shared" si="14"/>
        <v>3.0927886778042408</v>
      </c>
      <c r="J45">
        <f t="shared" si="14"/>
        <v>3.2826568423978699</v>
      </c>
      <c r="K45">
        <f t="shared" si="14"/>
        <v>3.1521716368243897</v>
      </c>
      <c r="L45">
        <f t="shared" si="14"/>
        <v>2.7081962599573224</v>
      </c>
      <c r="M45">
        <f t="shared" si="14"/>
        <v>2.027001227992435</v>
      </c>
      <c r="N45">
        <f t="shared" si="14"/>
        <v>2.1629023920026382</v>
      </c>
      <c r="O45">
        <f t="shared" si="14"/>
        <v>2.5158592272093703</v>
      </c>
      <c r="P45">
        <f t="shared" si="14"/>
        <v>2.3776083690026004</v>
      </c>
      <c r="Q45">
        <f t="shared" si="14"/>
        <v>1.5901805285263519</v>
      </c>
      <c r="R45">
        <f t="shared" si="14"/>
        <v>0.44383668447516739</v>
      </c>
      <c r="S45">
        <f t="shared" si="14"/>
        <v>1.6185450822435734</v>
      </c>
      <c r="T45">
        <f t="shared" si="14"/>
        <v>1.5011778424891</v>
      </c>
      <c r="U45">
        <f t="shared" si="14"/>
        <v>1.1264819047728705</v>
      </c>
      <c r="V45">
        <f t="shared" si="14"/>
        <v>0.91319973194817283</v>
      </c>
      <c r="W45">
        <f t="shared" si="14"/>
        <v>0.93911630950482294</v>
      </c>
      <c r="X45">
        <f t="shared" si="14"/>
        <v>1.1490224151315058</v>
      </c>
      <c r="Y45">
        <f t="shared" si="14"/>
        <v>0.73845760203773847</v>
      </c>
      <c r="Z45">
        <f t="shared" si="14"/>
        <v>1.0780209302238459</v>
      </c>
      <c r="AA45">
        <f t="shared" si="14"/>
        <v>0.94264708672199338</v>
      </c>
      <c r="AB45">
        <f t="shared" si="14"/>
        <v>1.4374535765901753</v>
      </c>
      <c r="AC45">
        <f t="shared" si="14"/>
        <v>1.3629451436075608</v>
      </c>
      <c r="AD45">
        <f t="shared" si="14"/>
        <v>3.7482550347457746</v>
      </c>
      <c r="AE45">
        <f t="shared" si="14"/>
        <v>5.3217645294031337</v>
      </c>
      <c r="AF45" s="14">
        <f>AVERAGE(D45:AE45)</f>
        <v>2.0813170756899675</v>
      </c>
      <c r="AG45" s="14">
        <f>AVERAGE(X45:AE45)</f>
        <v>1.972320789807716</v>
      </c>
      <c r="AH45" s="15">
        <f>(_xlfn.VAR.S(D45:AE45))^(1/2)/AF45</f>
        <v>0.56574827499650726</v>
      </c>
      <c r="AI45" s="15">
        <f>(_xlfn.VAR.S(X45:AE45))^(1/2)/AG45</f>
        <v>0.83729918899929134</v>
      </c>
    </row>
    <row r="46" spans="4:37" x14ac:dyDescent="0.25">
      <c r="D46">
        <f t="shared" ref="D46:S47" si="15">D21*100</f>
        <v>3.8999908308781368</v>
      </c>
      <c r="E46">
        <f t="shared" si="15"/>
        <v>1.7324467681628308</v>
      </c>
      <c r="F46">
        <f t="shared" si="15"/>
        <v>1.7975289387392301</v>
      </c>
      <c r="G46">
        <f t="shared" si="15"/>
        <v>1.5799413071250084</v>
      </c>
      <c r="H46">
        <f t="shared" si="15"/>
        <v>2.5617423125922918</v>
      </c>
      <c r="I46">
        <f t="shared" si="15"/>
        <v>2.6761943401202495</v>
      </c>
      <c r="J46">
        <f t="shared" si="15"/>
        <v>2.4326536938051562</v>
      </c>
      <c r="K46">
        <f t="shared" si="15"/>
        <v>2.4597273570933389</v>
      </c>
      <c r="L46">
        <f t="shared" si="15"/>
        <v>1.9867415834037332</v>
      </c>
      <c r="M46">
        <f t="shared" si="15"/>
        <v>1.7045439474702127</v>
      </c>
      <c r="N46">
        <f t="shared" si="15"/>
        <v>1.9952258296118193</v>
      </c>
      <c r="O46">
        <f t="shared" si="15"/>
        <v>1.7214344299219735</v>
      </c>
      <c r="P46">
        <f t="shared" si="15"/>
        <v>3.2307661369740464</v>
      </c>
      <c r="Q46">
        <f t="shared" si="15"/>
        <v>0.74516465871507531</v>
      </c>
      <c r="R46">
        <f t="shared" si="15"/>
        <v>1.5532528709664297</v>
      </c>
      <c r="S46">
        <f t="shared" si="15"/>
        <v>2.6999949598750028</v>
      </c>
      <c r="T46">
        <f t="shared" si="14"/>
        <v>3.0184995444093183</v>
      </c>
      <c r="U46">
        <f t="shared" si="14"/>
        <v>1.1342134497294274</v>
      </c>
      <c r="V46">
        <f t="shared" si="14"/>
        <v>0.18692427656471305</v>
      </c>
      <c r="W46">
        <f t="shared" si="14"/>
        <v>-9.3287760810338377E-2</v>
      </c>
      <c r="X46">
        <f t="shared" si="14"/>
        <v>-0.1</v>
      </c>
      <c r="Y46">
        <f t="shared" si="14"/>
        <v>1.2</v>
      </c>
      <c r="Z46">
        <f t="shared" si="14"/>
        <v>1.1000000000000001</v>
      </c>
      <c r="AA46">
        <f t="shared" si="14"/>
        <v>0.5</v>
      </c>
      <c r="AB46">
        <f t="shared" si="14"/>
        <v>-0.2</v>
      </c>
      <c r="AC46">
        <f t="shared" si="14"/>
        <v>1.9</v>
      </c>
      <c r="AD46">
        <f t="shared" si="14"/>
        <v>7.9</v>
      </c>
      <c r="AE46">
        <f t="shared" si="14"/>
        <v>5.3</v>
      </c>
      <c r="AF46" s="14">
        <f t="shared" ref="AF46:AF47" si="16">AVERAGE(D46:AE46)</f>
        <v>2.0222749812624157</v>
      </c>
      <c r="AG46" s="14">
        <f t="shared" ref="AG46:AG48" si="17">AVERAGE(X46:AE46)</f>
        <v>2.2000000000000002</v>
      </c>
      <c r="AH46" s="15">
        <f t="shared" ref="AH46:AH47" si="18">(_xlfn.VAR.S(D46:AE46))^(1/2)/AF46</f>
        <v>0.83570235524709213</v>
      </c>
      <c r="AI46" s="15">
        <f t="shared" ref="AI46:AI48" si="19">(_xlfn.VAR.S(X46:AE46))^(1/2)/AG46</f>
        <v>1.3122346811159558</v>
      </c>
    </row>
    <row r="47" spans="4:37" x14ac:dyDescent="0.25">
      <c r="D47">
        <f t="shared" si="15"/>
        <v>4</v>
      </c>
      <c r="E47">
        <f t="shared" si="14"/>
        <v>2</v>
      </c>
      <c r="F47">
        <f t="shared" si="14"/>
        <v>2</v>
      </c>
      <c r="G47">
        <f t="shared" si="14"/>
        <v>1.7000000000000002</v>
      </c>
      <c r="H47">
        <f t="shared" si="14"/>
        <v>2.5</v>
      </c>
      <c r="I47">
        <f t="shared" si="14"/>
        <v>2.7</v>
      </c>
      <c r="J47">
        <f t="shared" si="14"/>
        <v>2.5</v>
      </c>
      <c r="K47">
        <f t="shared" si="14"/>
        <v>2.7</v>
      </c>
      <c r="L47">
        <f t="shared" si="14"/>
        <v>2.2000000000000002</v>
      </c>
      <c r="M47">
        <f t="shared" si="14"/>
        <v>1.9</v>
      </c>
      <c r="N47">
        <f t="shared" si="14"/>
        <v>2.1</v>
      </c>
      <c r="O47">
        <f t="shared" si="14"/>
        <v>1.8000000000000003</v>
      </c>
      <c r="P47">
        <f t="shared" si="14"/>
        <v>3.3000000000000003</v>
      </c>
      <c r="Q47">
        <f t="shared" si="14"/>
        <v>0.8</v>
      </c>
      <c r="R47">
        <f t="shared" si="14"/>
        <v>1.5</v>
      </c>
      <c r="S47">
        <f t="shared" si="14"/>
        <v>2.8</v>
      </c>
      <c r="T47">
        <f t="shared" si="14"/>
        <v>3</v>
      </c>
      <c r="U47">
        <f t="shared" si="14"/>
        <v>1.2</v>
      </c>
      <c r="V47">
        <f t="shared" si="14"/>
        <v>0.2</v>
      </c>
      <c r="W47">
        <f t="shared" si="14"/>
        <v>0.1</v>
      </c>
      <c r="X47">
        <f t="shared" si="14"/>
        <v>-0.1</v>
      </c>
      <c r="Y47">
        <f t="shared" si="14"/>
        <v>1.2</v>
      </c>
      <c r="Z47">
        <f t="shared" si="14"/>
        <v>1.2</v>
      </c>
      <c r="AA47">
        <f t="shared" si="14"/>
        <v>0.6</v>
      </c>
      <c r="AB47">
        <f t="shared" si="14"/>
        <v>-0.2</v>
      </c>
      <c r="AC47">
        <f t="shared" si="14"/>
        <v>1.9</v>
      </c>
      <c r="AD47">
        <f t="shared" si="14"/>
        <v>8.1</v>
      </c>
      <c r="AE47">
        <f t="shared" si="14"/>
        <v>5.7</v>
      </c>
      <c r="AF47" s="14">
        <f t="shared" si="16"/>
        <v>2.1214285714285714</v>
      </c>
      <c r="AG47" s="14">
        <f t="shared" si="17"/>
        <v>2.2999999999999998</v>
      </c>
      <c r="AH47" s="15">
        <f t="shared" si="18"/>
        <v>0.81729686614656749</v>
      </c>
      <c r="AI47" s="15">
        <f t="shared" si="19"/>
        <v>1.3010309794566026</v>
      </c>
    </row>
    <row r="48" spans="4:37" x14ac:dyDescent="0.25">
      <c r="X48">
        <f>X23*100</f>
        <v>-0.1</v>
      </c>
      <c r="Y48">
        <f t="shared" si="14"/>
        <v>1.1000000000000001</v>
      </c>
      <c r="Z48">
        <f t="shared" si="14"/>
        <v>1.1000000000000001</v>
      </c>
      <c r="AA48">
        <f t="shared" si="14"/>
        <v>0.5</v>
      </c>
      <c r="AB48">
        <f t="shared" si="14"/>
        <v>-0.3</v>
      </c>
      <c r="AC48">
        <f t="shared" si="14"/>
        <v>1.9</v>
      </c>
      <c r="AD48">
        <f t="shared" si="14"/>
        <v>8.1</v>
      </c>
      <c r="AE48">
        <f t="shared" si="14"/>
        <v>5.4</v>
      </c>
      <c r="AF48" s="14"/>
      <c r="AG48" s="14">
        <f t="shared" si="17"/>
        <v>2.2125000000000004</v>
      </c>
      <c r="AH48" s="14"/>
      <c r="AI48" s="15">
        <f t="shared" si="19"/>
        <v>1.3450057472006676</v>
      </c>
    </row>
  </sheetData>
  <mergeCells count="5">
    <mergeCell ref="A7:B7"/>
    <mergeCell ref="C8:AE8"/>
    <mergeCell ref="A9:A10"/>
    <mergeCell ref="AF32:AG32"/>
    <mergeCell ref="AH32:AI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CONFRONTO</vt:lpstr>
      <vt:lpstr>TIR</vt:lpstr>
      <vt:lpstr>TIR (2)</vt:lpstr>
      <vt:lpstr>TIR (3)</vt:lpstr>
      <vt:lpstr>TIR (4)</vt:lpstr>
      <vt:lpstr>Foglio2</vt:lpstr>
      <vt:lpstr>Foglio1</vt:lpstr>
      <vt:lpstr>CONFRONTO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Nicola Carmine Salerno</cp:lastModifiedBy>
  <dcterms:created xsi:type="dcterms:W3CDTF">2024-09-19T15:56:58Z</dcterms:created>
  <dcterms:modified xsi:type="dcterms:W3CDTF">2024-09-22T18:49:35Z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