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9347\Desktop\LAVORO RAPPORTO\"/>
    </mc:Choice>
  </mc:AlternateContent>
  <xr:revisionPtr revIDLastSave="0" documentId="13_ncr:1_{5EC56B63-2E3E-4169-9A73-10AFD6203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ab. su dati INPS-Osservatori" sheetId="1" r:id="rId1"/>
    <sheet name="appoggio" sheetId="2" r:id="rId2"/>
    <sheet name="appoggio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50" i="1" l="1"/>
  <c r="BG47" i="1"/>
  <c r="BE21" i="1"/>
  <c r="BE22" i="1"/>
  <c r="BE24" i="1"/>
  <c r="BE20" i="1"/>
  <c r="BD24" i="1"/>
  <c r="BD21" i="1"/>
  <c r="BD22" i="1"/>
  <c r="BD20" i="1"/>
  <c r="S25" i="1"/>
  <c r="S26" i="1"/>
  <c r="S27" i="1"/>
  <c r="S28" i="1"/>
  <c r="S29" i="1"/>
  <c r="S30" i="1"/>
  <c r="S31" i="1"/>
  <c r="S32" i="1"/>
  <c r="S33" i="1"/>
  <c r="S24" i="1"/>
  <c r="G71" i="3"/>
  <c r="G72" i="3"/>
  <c r="G73" i="3"/>
  <c r="G74" i="3"/>
  <c r="G75" i="3"/>
  <c r="G76" i="3"/>
  <c r="G77" i="3"/>
  <c r="G78" i="3"/>
  <c r="G79" i="3"/>
  <c r="G70" i="3"/>
  <c r="H35" i="3"/>
  <c r="G7" i="3"/>
  <c r="G8" i="3"/>
  <c r="G9" i="3"/>
  <c r="G10" i="3"/>
  <c r="G11" i="3"/>
  <c r="G12" i="3"/>
  <c r="G13" i="3"/>
  <c r="G14" i="3"/>
  <c r="G15" i="3"/>
  <c r="G6" i="3"/>
  <c r="R25" i="1"/>
  <c r="AG52" i="1"/>
  <c r="AG53" i="1"/>
  <c r="AG54" i="1"/>
  <c r="AG55" i="1"/>
  <c r="AG56" i="1"/>
  <c r="AG57" i="1"/>
  <c r="AG51" i="1"/>
  <c r="AF57" i="1"/>
  <c r="R34" i="1"/>
  <c r="Z57" i="1"/>
  <c r="AF56" i="1"/>
  <c r="AF55" i="1"/>
  <c r="AF54" i="1"/>
  <c r="AF53" i="1"/>
  <c r="AF52" i="1"/>
  <c r="AF51" i="1"/>
  <c r="AF38" i="1"/>
  <c r="AF39" i="1"/>
  <c r="AF40" i="1"/>
  <c r="AF41" i="1"/>
  <c r="AF42" i="1"/>
  <c r="AF43" i="1"/>
  <c r="AF44" i="1"/>
  <c r="AF45" i="1"/>
  <c r="AF46" i="1"/>
  <c r="AF37" i="1"/>
  <c r="AT24" i="1"/>
  <c r="AU24" i="1"/>
  <c r="AV24" i="1"/>
  <c r="AW24" i="1"/>
  <c r="AX24" i="1"/>
  <c r="AY24" i="1"/>
  <c r="AZ24" i="1"/>
  <c r="BA24" i="1"/>
  <c r="BB24" i="1"/>
  <c r="AS24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E89" i="1"/>
  <c r="D89" i="1"/>
  <c r="F77" i="1"/>
  <c r="F78" i="1"/>
  <c r="F79" i="1"/>
  <c r="F80" i="1"/>
  <c r="F81" i="1"/>
  <c r="F82" i="1"/>
  <c r="F83" i="1"/>
  <c r="F84" i="1"/>
  <c r="F85" i="1"/>
  <c r="F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D76" i="1"/>
  <c r="C76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F63" i="1"/>
  <c r="E63" i="1"/>
  <c r="D63" i="1"/>
  <c r="C63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D50" i="1"/>
  <c r="C50" i="1"/>
  <c r="D38" i="1"/>
  <c r="D39" i="1"/>
  <c r="D40" i="1"/>
  <c r="D41" i="1"/>
  <c r="D42" i="1"/>
  <c r="D43" i="1"/>
  <c r="D44" i="1"/>
  <c r="D45" i="1"/>
  <c r="D46" i="1"/>
  <c r="D37" i="1"/>
  <c r="C38" i="1"/>
  <c r="C39" i="1"/>
  <c r="C40" i="1"/>
  <c r="C41" i="1"/>
  <c r="C42" i="1"/>
  <c r="C43" i="1"/>
  <c r="C44" i="1"/>
  <c r="C45" i="1"/>
  <c r="C46" i="1"/>
  <c r="C37" i="1"/>
  <c r="E25" i="1"/>
  <c r="E38" i="1" s="1"/>
  <c r="F25" i="1"/>
  <c r="E51" i="1" s="1"/>
  <c r="E26" i="1"/>
  <c r="E39" i="1" s="1"/>
  <c r="F26" i="1"/>
  <c r="E52" i="1" s="1"/>
  <c r="E27" i="1"/>
  <c r="F27" i="1"/>
  <c r="E53" i="1" s="1"/>
  <c r="E28" i="1"/>
  <c r="E41" i="1" s="1"/>
  <c r="F28" i="1"/>
  <c r="E54" i="1" s="1"/>
  <c r="E29" i="1"/>
  <c r="E42" i="1" s="1"/>
  <c r="F29" i="1"/>
  <c r="E55" i="1" s="1"/>
  <c r="E30" i="1"/>
  <c r="F30" i="1"/>
  <c r="E56" i="1" s="1"/>
  <c r="E31" i="1"/>
  <c r="E44" i="1" s="1"/>
  <c r="F31" i="1"/>
  <c r="E57" i="1" s="1"/>
  <c r="E32" i="1"/>
  <c r="E45" i="1" s="1"/>
  <c r="F32" i="1"/>
  <c r="E58" i="1" s="1"/>
  <c r="E33" i="1"/>
  <c r="F33" i="1"/>
  <c r="E59" i="1" s="1"/>
  <c r="E24" i="1"/>
  <c r="F24" i="1"/>
  <c r="E50" i="1" s="1"/>
  <c r="D33" i="1"/>
  <c r="AE46" i="1" s="1"/>
  <c r="D25" i="1"/>
  <c r="D26" i="1"/>
  <c r="D27" i="1"/>
  <c r="AE40" i="1" s="1"/>
  <c r="D28" i="1"/>
  <c r="AE41" i="1" s="1"/>
  <c r="D29" i="1"/>
  <c r="AE42" i="1" s="1"/>
  <c r="D30" i="1"/>
  <c r="AE43" i="1" s="1"/>
  <c r="D31" i="1"/>
  <c r="AE44" i="1" s="1"/>
  <c r="D32" i="1"/>
  <c r="D24" i="1"/>
  <c r="AE37" i="1" s="1"/>
  <c r="C25" i="1"/>
  <c r="C26" i="1"/>
  <c r="C27" i="1"/>
  <c r="C28" i="1"/>
  <c r="C29" i="1"/>
  <c r="C30" i="1"/>
  <c r="C31" i="1"/>
  <c r="C32" i="1"/>
  <c r="C33" i="1"/>
  <c r="G33" i="1" s="1"/>
  <c r="V33" i="1" s="1"/>
  <c r="C24" i="1"/>
  <c r="F59" i="1" l="1"/>
  <c r="F53" i="1"/>
  <c r="G53" i="1" s="1"/>
  <c r="X27" i="1" s="1"/>
  <c r="G63" i="1"/>
  <c r="Y24" i="1" s="1"/>
  <c r="Y37" i="1" s="1"/>
  <c r="G70" i="1"/>
  <c r="Y31" i="1" s="1"/>
  <c r="E84" i="1"/>
  <c r="AD32" i="1" s="1"/>
  <c r="E76" i="1"/>
  <c r="AD24" i="1" s="1"/>
  <c r="AG37" i="1" s="1"/>
  <c r="G67" i="1"/>
  <c r="Y28" i="1" s="1"/>
  <c r="G64" i="1"/>
  <c r="Y25" i="1" s="1"/>
  <c r="A29" i="1"/>
  <c r="A24" i="1"/>
  <c r="F58" i="1"/>
  <c r="G58" i="1" s="1"/>
  <c r="X32" i="1" s="1"/>
  <c r="F52" i="1"/>
  <c r="G52" i="1" s="1"/>
  <c r="X26" i="1" s="1"/>
  <c r="E37" i="1"/>
  <c r="E85" i="1"/>
  <c r="AD33" i="1" s="1"/>
  <c r="E82" i="1"/>
  <c r="AD30" i="1" s="1"/>
  <c r="E79" i="1"/>
  <c r="AD27" i="1" s="1"/>
  <c r="F42" i="1"/>
  <c r="W29" i="1" s="1"/>
  <c r="F50" i="1"/>
  <c r="G50" i="1" s="1"/>
  <c r="X24" i="1" s="1"/>
  <c r="F57" i="1"/>
  <c r="G57" i="1" s="1"/>
  <c r="X31" i="1" s="1"/>
  <c r="F54" i="1"/>
  <c r="G54" i="1" s="1"/>
  <c r="X28" i="1" s="1"/>
  <c r="F51" i="1"/>
  <c r="G51" i="1" s="1"/>
  <c r="X25" i="1" s="1"/>
  <c r="G71" i="1"/>
  <c r="Y32" i="1" s="1"/>
  <c r="G68" i="1"/>
  <c r="Y29" i="1" s="1"/>
  <c r="G65" i="1"/>
  <c r="Y26" i="1" s="1"/>
  <c r="E78" i="1"/>
  <c r="AD26" i="1" s="1"/>
  <c r="A31" i="1"/>
  <c r="G59" i="1"/>
  <c r="X33" i="1" s="1"/>
  <c r="G69" i="1"/>
  <c r="Y30" i="1" s="1"/>
  <c r="E81" i="1"/>
  <c r="AD29" i="1" s="1"/>
  <c r="A28" i="1"/>
  <c r="A25" i="1"/>
  <c r="G31" i="1"/>
  <c r="H31" i="1" s="1"/>
  <c r="G25" i="1"/>
  <c r="H25" i="1" s="1"/>
  <c r="E83" i="1"/>
  <c r="AD31" i="1" s="1"/>
  <c r="E80" i="1"/>
  <c r="AD28" i="1" s="1"/>
  <c r="E77" i="1"/>
  <c r="AD25" i="1" s="1"/>
  <c r="AE38" i="1"/>
  <c r="F55" i="1"/>
  <c r="G55" i="1" s="1"/>
  <c r="X29" i="1" s="1"/>
  <c r="G24" i="1"/>
  <c r="G32" i="1"/>
  <c r="AE45" i="1"/>
  <c r="G26" i="1"/>
  <c r="AE39" i="1"/>
  <c r="E46" i="1"/>
  <c r="A33" i="1"/>
  <c r="E43" i="1"/>
  <c r="A30" i="1"/>
  <c r="E40" i="1"/>
  <c r="A27" i="1"/>
  <c r="F56" i="1"/>
  <c r="G56" i="1" s="1"/>
  <c r="X30" i="1" s="1"/>
  <c r="G72" i="1"/>
  <c r="Y33" i="1" s="1"/>
  <c r="G66" i="1"/>
  <c r="Y27" i="1" s="1"/>
  <c r="F44" i="1"/>
  <c r="W31" i="1" s="1"/>
  <c r="H71" i="1"/>
  <c r="Z32" i="1" s="1"/>
  <c r="H68" i="1"/>
  <c r="Z29" i="1" s="1"/>
  <c r="H65" i="1"/>
  <c r="Z26" i="1" s="1"/>
  <c r="H70" i="1"/>
  <c r="Z31" i="1" s="1"/>
  <c r="H67" i="1"/>
  <c r="Z28" i="1" s="1"/>
  <c r="A32" i="1"/>
  <c r="A26" i="1"/>
  <c r="F37" i="1"/>
  <c r="F41" i="1"/>
  <c r="W28" i="1" s="1"/>
  <c r="H72" i="1"/>
  <c r="Z33" i="1" s="1"/>
  <c r="H69" i="1"/>
  <c r="Z30" i="1" s="1"/>
  <c r="H66" i="1"/>
  <c r="Z27" i="1" s="1"/>
  <c r="H64" i="1"/>
  <c r="Z25" i="1" s="1"/>
  <c r="H63" i="1"/>
  <c r="H33" i="1"/>
  <c r="R33" i="1" s="1"/>
  <c r="G30" i="1"/>
  <c r="G29" i="1"/>
  <c r="G28" i="1"/>
  <c r="G27" i="1"/>
  <c r="F46" i="1"/>
  <c r="F40" i="1"/>
  <c r="F45" i="1"/>
  <c r="F39" i="1"/>
  <c r="F38" i="1"/>
  <c r="F43" i="1"/>
  <c r="X39" i="1" l="1"/>
  <c r="AG41" i="1"/>
  <c r="Y38" i="1"/>
  <c r="AG38" i="1"/>
  <c r="X37" i="1"/>
  <c r="AG39" i="1"/>
  <c r="Y39" i="1"/>
  <c r="Y40" i="1"/>
  <c r="V31" i="1"/>
  <c r="X43" i="1"/>
  <c r="R37" i="1"/>
  <c r="AG40" i="1"/>
  <c r="R40" i="1"/>
  <c r="X41" i="1"/>
  <c r="AG44" i="1"/>
  <c r="Y43" i="1"/>
  <c r="X44" i="1"/>
  <c r="G42" i="1"/>
  <c r="AC29" i="1" s="1"/>
  <c r="X46" i="1"/>
  <c r="U31" i="1"/>
  <c r="R38" i="1"/>
  <c r="R41" i="1"/>
  <c r="AG42" i="1"/>
  <c r="U25" i="1"/>
  <c r="G44" i="1"/>
  <c r="AC31" i="1" s="1"/>
  <c r="AG46" i="1"/>
  <c r="R39" i="1"/>
  <c r="X38" i="1"/>
  <c r="Z24" i="1"/>
  <c r="Z42" i="1" s="1"/>
  <c r="Z56" i="1"/>
  <c r="X42" i="1"/>
  <c r="AA25" i="1"/>
  <c r="AB25" i="1"/>
  <c r="X45" i="1"/>
  <c r="G41" i="1"/>
  <c r="AC28" i="1" s="1"/>
  <c r="V25" i="1"/>
  <c r="AG43" i="1"/>
  <c r="AG45" i="1"/>
  <c r="Z55" i="1"/>
  <c r="X40" i="1"/>
  <c r="Y46" i="1"/>
  <c r="AA31" i="1"/>
  <c r="R31" i="1"/>
  <c r="AB31" i="1"/>
  <c r="Y41" i="1"/>
  <c r="U24" i="1"/>
  <c r="R43" i="1"/>
  <c r="Z54" i="1"/>
  <c r="R46" i="1"/>
  <c r="Z53" i="1"/>
  <c r="R42" i="1"/>
  <c r="R45" i="1"/>
  <c r="R44" i="1"/>
  <c r="G39" i="1"/>
  <c r="AC26" i="1" s="1"/>
  <c r="W26" i="1"/>
  <c r="G45" i="1"/>
  <c r="AC32" i="1" s="1"/>
  <c r="W32" i="1"/>
  <c r="H32" i="1"/>
  <c r="R32" i="1" s="1"/>
  <c r="V32" i="1"/>
  <c r="U32" i="1"/>
  <c r="H30" i="1"/>
  <c r="R30" i="1" s="1"/>
  <c r="V30" i="1"/>
  <c r="U30" i="1"/>
  <c r="Y42" i="1"/>
  <c r="H24" i="1"/>
  <c r="R24" i="1" s="1"/>
  <c r="V24" i="1"/>
  <c r="G46" i="1"/>
  <c r="AC33" i="1" s="1"/>
  <c r="W33" i="1"/>
  <c r="U33" i="1"/>
  <c r="Y44" i="1"/>
  <c r="G38" i="1"/>
  <c r="AC25" i="1" s="1"/>
  <c r="W25" i="1"/>
  <c r="H28" i="1"/>
  <c r="R28" i="1" s="1"/>
  <c r="V28" i="1"/>
  <c r="U28" i="1"/>
  <c r="G37" i="1"/>
  <c r="AC24" i="1" s="1"/>
  <c r="W24" i="1"/>
  <c r="H26" i="1"/>
  <c r="R26" i="1" s="1"/>
  <c r="V26" i="1"/>
  <c r="U26" i="1"/>
  <c r="H29" i="1"/>
  <c r="R29" i="1" s="1"/>
  <c r="U29" i="1"/>
  <c r="V29" i="1"/>
  <c r="G40" i="1"/>
  <c r="AC27" i="1" s="1"/>
  <c r="W27" i="1"/>
  <c r="Y45" i="1"/>
  <c r="AB33" i="1"/>
  <c r="AA33" i="1"/>
  <c r="G43" i="1"/>
  <c r="AC30" i="1" s="1"/>
  <c r="W30" i="1"/>
  <c r="H27" i="1"/>
  <c r="R27" i="1" s="1"/>
  <c r="V27" i="1"/>
  <c r="U27" i="1"/>
  <c r="Z41" i="1" l="1"/>
  <c r="U34" i="1"/>
  <c r="Z39" i="1"/>
  <c r="Z37" i="1"/>
  <c r="Z43" i="1"/>
  <c r="Z40" i="1"/>
  <c r="Z46" i="1"/>
  <c r="Z44" i="1"/>
  <c r="Z45" i="1"/>
  <c r="Z38" i="1"/>
  <c r="Z51" i="1"/>
  <c r="AA26" i="1"/>
  <c r="AB26" i="1"/>
  <c r="AB30" i="1"/>
  <c r="AA30" i="1"/>
  <c r="W39" i="1"/>
  <c r="W45" i="1"/>
  <c r="W41" i="1"/>
  <c r="W40" i="1"/>
  <c r="W46" i="1"/>
  <c r="W37" i="1"/>
  <c r="Z52" i="1" s="1"/>
  <c r="W42" i="1"/>
  <c r="W38" i="1"/>
  <c r="W43" i="1"/>
  <c r="W44" i="1"/>
  <c r="V40" i="1"/>
  <c r="V46" i="1"/>
  <c r="V37" i="1"/>
  <c r="V42" i="1"/>
  <c r="V38" i="1"/>
  <c r="V43" i="1"/>
  <c r="V41" i="1"/>
  <c r="V39" i="1"/>
  <c r="V44" i="1"/>
  <c r="V45" i="1"/>
  <c r="U41" i="1"/>
  <c r="U37" i="1"/>
  <c r="U38" i="1"/>
  <c r="U43" i="1"/>
  <c r="U42" i="1"/>
  <c r="U44" i="1"/>
  <c r="U39" i="1"/>
  <c r="U40" i="1"/>
  <c r="U46" i="1"/>
  <c r="U45" i="1"/>
  <c r="AC41" i="1"/>
  <c r="AC44" i="1"/>
  <c r="AC42" i="1"/>
  <c r="AC43" i="1"/>
  <c r="AC38" i="1"/>
  <c r="AC39" i="1"/>
  <c r="AC45" i="1"/>
  <c r="AC40" i="1"/>
  <c r="AC46" i="1"/>
  <c r="AC37" i="1"/>
  <c r="AB24" i="1"/>
  <c r="AA24" i="1"/>
  <c r="AB29" i="1"/>
  <c r="AA29" i="1"/>
  <c r="AA32" i="1"/>
  <c r="AB32" i="1"/>
  <c r="AB27" i="1"/>
  <c r="AA27" i="1"/>
  <c r="AA28" i="1"/>
  <c r="AB28" i="1"/>
  <c r="AA43" i="1" l="1"/>
  <c r="AA45" i="1"/>
  <c r="AA37" i="1"/>
  <c r="AA38" i="1"/>
  <c r="AA44" i="1"/>
  <c r="AA39" i="1"/>
  <c r="AA40" i="1"/>
  <c r="AA46" i="1"/>
  <c r="AA41" i="1"/>
  <c r="AA42" i="1"/>
  <c r="AB42" i="1"/>
  <c r="AB38" i="1"/>
  <c r="AB44" i="1"/>
  <c r="AB39" i="1"/>
  <c r="AB45" i="1"/>
  <c r="AB43" i="1"/>
  <c r="AB40" i="1"/>
  <c r="AB46" i="1"/>
  <c r="AB41" i="1"/>
  <c r="AB37" i="1"/>
</calcChain>
</file>

<file path=xl/sharedStrings.xml><?xml version="1.0" encoding="utf-8"?>
<sst xmlns="http://schemas.openxmlformats.org/spreadsheetml/2006/main" count="148" uniqueCount="108">
  <si>
    <t>Tipologia assunzione</t>
  </si>
  <si>
    <t xml:space="preserve"> Totale</t>
  </si>
  <si>
    <t xml:space="preserve"> Anno </t>
  </si>
  <si>
    <t xml:space="preserve">Numero assunzioni </t>
  </si>
  <si>
    <t>Tipologia cessazione</t>
  </si>
  <si>
    <t xml:space="preserve">Numero cessazioni </t>
  </si>
  <si>
    <t>Tipologia variazione contrattuale</t>
  </si>
  <si>
    <t xml:space="preserve">Numero variazioni contrattuali </t>
  </si>
  <si>
    <t>att. T.I.</t>
  </si>
  <si>
    <t>cess. T.I.</t>
  </si>
  <si>
    <r>
      <t>Motivo cessazione:</t>
    </r>
    <r>
      <rPr>
        <b/>
        <sz val="11"/>
        <color theme="1"/>
        <rFont val="Aptos Narrow"/>
        <family val="2"/>
        <scheme val="minor"/>
      </rPr>
      <t>Altre motivazioni</t>
    </r>
  </si>
  <si>
    <t>da T.D. a T.I.</t>
  </si>
  <si>
    <t>var netta T.I. + trasformazioni a T.I.</t>
  </si>
  <si>
    <t>var. netta T.I.</t>
  </si>
  <si>
    <t>att. T.D.</t>
  </si>
  <si>
    <t>cess. T.D.</t>
  </si>
  <si>
    <t>da T.D. a T.I. (-)</t>
  </si>
  <si>
    <t>var. netta T.D.</t>
  </si>
  <si>
    <t>var netta T.D. - trasformazioni a T.I.</t>
  </si>
  <si>
    <t>att. Apprendistato</t>
  </si>
  <si>
    <t>cess. Apprendistato</t>
  </si>
  <si>
    <t>da Apprendistato a T.I. (-)</t>
  </si>
  <si>
    <t>var. netta Apprendistato</t>
  </si>
  <si>
    <t>var netta Apprendistato - trasformazioni a T.I.</t>
  </si>
  <si>
    <t>Anno</t>
  </si>
  <si>
    <t>Cessazioni a tempo indeterminato</t>
  </si>
  <si>
    <t>Cessazioni a termine</t>
  </si>
  <si>
    <t>Cessazioni in apprendistato</t>
  </si>
  <si>
    <t>Cessazioni stagionali</t>
  </si>
  <si>
    <t>Cessazioni in somministrazione</t>
  </si>
  <si>
    <t>Cessazioni con contratto intermittente</t>
  </si>
  <si>
    <t xml:space="preserve">Anno </t>
  </si>
  <si>
    <t>Numero cessazioni con causale "Altre motivazioni"</t>
  </si>
  <si>
    <t>Trasformazioni a tempo indeterminato di rapporti a termine</t>
  </si>
  <si>
    <t>Trasformazioni a tempo indeterminato da rapporti stagionali</t>
  </si>
  <si>
    <t>Trasformazioni a tempo indeterminato da rapporti in somministrazione</t>
  </si>
  <si>
    <t>Trasformazioni a tempo indeterminato da rapporti intermittenti</t>
  </si>
  <si>
    <t>da Apprendistato a T.I.</t>
  </si>
  <si>
    <t>Assunzioni a tempo indeterminato</t>
  </si>
  <si>
    <t>Assunzioni a termine</t>
  </si>
  <si>
    <t>Assunzioni in apprendistato</t>
  </si>
  <si>
    <t>Assunzioni stagionali</t>
  </si>
  <si>
    <t>Assunzioni in somministrazione</t>
  </si>
  <si>
    <t>Assunzioni con contratto intermittente</t>
  </si>
  <si>
    <t>att. contratti in Somministrazione</t>
  </si>
  <si>
    <r>
      <t xml:space="preserve">cess. contratti in </t>
    </r>
    <r>
      <rPr>
        <sz val="6"/>
        <color theme="1"/>
        <rFont val="Calibri Light"/>
        <family val="2"/>
      </rPr>
      <t>Somministrazione</t>
    </r>
  </si>
  <si>
    <t>att. contratti Intermittente</t>
  </si>
  <si>
    <t>cess. contratti Intermittente</t>
  </si>
  <si>
    <t>Le trasformazioni a T.I. di contratti stagionali, in somministrazione e intermittenti non cambia la tipologia di contratto e non modifica né attivazioni né cessazioni, sia al loro valore lordo che netto. Dopo la trasformazione, stagionali, somministrati e intermittenti restano tali, ma a tempo indeterminato.</t>
  </si>
  <si>
    <t>att. contratti Stagionali</t>
  </si>
  <si>
    <t>cess. contratti Stagionali</t>
  </si>
  <si>
    <r>
      <t xml:space="preserve">Apprendisti trasformati </t>
    </r>
    <r>
      <rPr>
        <u/>
        <sz val="8"/>
        <color theme="1"/>
        <rFont val="Calibri Light"/>
        <family val="2"/>
      </rPr>
      <t>da</t>
    </r>
    <r>
      <rPr>
        <sz val="8"/>
        <color theme="1"/>
        <rFont val="Calibri Light"/>
        <family val="2"/>
      </rPr>
      <t xml:space="preserve"> rapporti stagionali</t>
    </r>
  </si>
  <si>
    <r>
      <t xml:space="preserve">Apprendisti trasformati </t>
    </r>
    <r>
      <rPr>
        <u/>
        <sz val="8"/>
        <color theme="1"/>
        <rFont val="Calibri Light"/>
        <family val="2"/>
      </rPr>
      <t>da</t>
    </r>
    <r>
      <rPr>
        <sz val="8"/>
        <color theme="1"/>
        <rFont val="Calibri Light"/>
        <family val="2"/>
      </rPr>
      <t xml:space="preserve"> rapporti in somministrazione</t>
    </r>
  </si>
  <si>
    <r>
      <t>Apprendisti trasformati</t>
    </r>
    <r>
      <rPr>
        <u/>
        <sz val="8"/>
        <color theme="1"/>
        <rFont val="Calibri Light"/>
        <family val="2"/>
      </rPr>
      <t xml:space="preserve"> a</t>
    </r>
    <r>
      <rPr>
        <sz val="8"/>
        <color theme="1"/>
        <rFont val="Calibri Light"/>
        <family val="2"/>
      </rPr>
      <t xml:space="preserve"> tempo indeterminato</t>
    </r>
  </si>
  <si>
    <r>
      <t xml:space="preserve">contratti Stagionali convertiti in </t>
    </r>
    <r>
      <rPr>
        <u/>
        <sz val="7"/>
        <color theme="1"/>
        <rFont val="Calibri Light"/>
        <family val="2"/>
      </rPr>
      <t>Stagionali a T.I.</t>
    </r>
  </si>
  <si>
    <r>
      <t xml:space="preserve">contratti Intermittenti convertiti in </t>
    </r>
    <r>
      <rPr>
        <u/>
        <sz val="7"/>
        <color theme="1"/>
        <rFont val="Calibri Light"/>
        <family val="2"/>
      </rPr>
      <t>Intermittenti a T.I.</t>
    </r>
  </si>
  <si>
    <r>
      <t xml:space="preserve">contratti in Sommin. convertiti in </t>
    </r>
    <r>
      <rPr>
        <u/>
        <sz val="7"/>
        <color theme="1"/>
        <rFont val="Calibri Light"/>
        <family val="2"/>
      </rPr>
      <t>Sommin. a T.I.</t>
    </r>
  </si>
  <si>
    <r>
      <t xml:space="preserve">var. netta </t>
    </r>
    <r>
      <rPr>
        <sz val="6"/>
        <color theme="1"/>
        <rFont val="Calibri Light"/>
        <family val="2"/>
      </rPr>
      <t>Stagionali</t>
    </r>
  </si>
  <si>
    <r>
      <t xml:space="preserve">var. netta </t>
    </r>
    <r>
      <rPr>
        <sz val="6"/>
        <color theme="1"/>
        <rFont val="Calibri Light"/>
        <family val="2"/>
      </rPr>
      <t>Somministrazione</t>
    </r>
  </si>
  <si>
    <t>var. netta Intermittenti</t>
  </si>
  <si>
    <t>(2) Comprende le trasformazioni da contratti Stagionali o in Somministrazione a contratti di  Apprendistato (sono poche centinaia)</t>
  </si>
  <si>
    <t>(3) La variazione netta dei contratti in Somministrazione comprende anche in trasformati in contratti di Apprendistato (sono poche centinaia)</t>
  </si>
  <si>
    <t>(1) Le trasformazioni comprendono i contratti a T.D. e di Apprendistato passati al contratto a T.I.</t>
  </si>
  <si>
    <t xml:space="preserve">Nuovi T.I. netti </t>
  </si>
  <si>
    <t>CN</t>
  </si>
  <si>
    <t>RFL</t>
  </si>
  <si>
    <t>Occupati dipendenti</t>
  </si>
  <si>
    <t>Nuovi T.I. netti + trasformati a T.I. (def. stretta)</t>
  </si>
  <si>
    <t>Nuovi T.I. netti + trasformati a T.I. (def. ampia)</t>
  </si>
  <si>
    <t>Nuovi contratti netti (tutte le tipologie)</t>
  </si>
  <si>
    <t xml:space="preserve">Nuovi T.D. netti </t>
  </si>
  <si>
    <t>Nuovi Somministrati netti</t>
  </si>
  <si>
    <t>Nuovi Intermittenti netti</t>
  </si>
  <si>
    <t xml:space="preserve">Nuovi T.D. netti - trasformati a T.I. </t>
  </si>
  <si>
    <t>Nuovi contratti di subordinazione netti (tutte le tipologie)</t>
  </si>
  <si>
    <t>CN - pubb</t>
  </si>
  <si>
    <t>CN - priv</t>
  </si>
  <si>
    <t>Pensionamentiper V&amp;A dei lavoratori dipendenti privati</t>
  </si>
  <si>
    <t>Cumulata  Pensionamenti per V&amp;A dei lavoratori dipendenti privati</t>
  </si>
  <si>
    <t xml:space="preserve"> </t>
  </si>
  <si>
    <r>
      <t>% dei Pensionamenti per V&amp;A dei lavoratori dipendenti privati su Cessazioni T.I.</t>
    </r>
    <r>
      <rPr>
        <b/>
        <sz val="8"/>
        <color rgb="FF00B0F0"/>
        <rFont val="Calibri Light"/>
        <family val="2"/>
      </rPr>
      <t>(dx)</t>
    </r>
  </si>
  <si>
    <t xml:space="preserve">Nuovi Stagioanli netti </t>
  </si>
  <si>
    <t xml:space="preserve">Nuovi Stagionali netti </t>
  </si>
  <si>
    <t>Nuovi Apprendistato netti - trasformati a T.I..</t>
  </si>
  <si>
    <t>Nuovi Apprendistato netti - trasformati a T.I.</t>
  </si>
  <si>
    <t>Nuovi T.I. netti + trasformati a T.I.</t>
  </si>
  <si>
    <t>Nuovi Appredistato netti</t>
  </si>
  <si>
    <t>T.I.</t>
  </si>
  <si>
    <t>T.D.</t>
  </si>
  <si>
    <t>Stagionali</t>
  </si>
  <si>
    <t>di Somministrazione</t>
  </si>
  <si>
    <t>Intermittenti</t>
  </si>
  <si>
    <t>Apprendistato</t>
  </si>
  <si>
    <t>Occ. dip.</t>
  </si>
  <si>
    <t>delta</t>
  </si>
  <si>
    <t>Pensionamenti V&amp;A di lavoratori dipendenti privati</t>
  </si>
  <si>
    <t>Tipologie di contratto</t>
  </si>
  <si>
    <t>Coeff. Collin. con Pensionamenti V&amp;A di lavoratori dipendenti privati</t>
  </si>
  <si>
    <t>Cumulata 2014-2022</t>
  </si>
  <si>
    <t>Trasf. in contratti ordinari a T.I.</t>
  </si>
  <si>
    <r>
      <t>Ricomposizione</t>
    </r>
    <r>
      <rPr>
        <i/>
        <sz val="11"/>
        <color theme="1"/>
        <rFont val="Aptos Narrow"/>
        <family val="2"/>
        <scheme val="minor"/>
      </rPr>
      <t xml:space="preserve"> stock</t>
    </r>
  </si>
  <si>
    <t>Attivazioni nette (Attivazioni - Cessazioni)</t>
  </si>
  <si>
    <t>Trasf. in contratti
 ordinari a T.I.</t>
  </si>
  <si>
    <t>Cess Totali</t>
  </si>
  <si>
    <t>att. Totali</t>
  </si>
  <si>
    <t>Cumulata Trasf. a T.I.</t>
  </si>
  <si>
    <t>Trasformazioni a T.I. da T.D. e da Apprendistato</t>
  </si>
  <si>
    <t>coefficiente implicito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</si>
</sst>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1"/>
      <name val="Calibri Light"/>
      <family val="2"/>
    </font>
    <font>
      <b/>
      <sz val="8"/>
      <color rgb="FF00B0F0"/>
      <name val="Calibri Light"/>
      <family val="2"/>
    </font>
    <font>
      <sz val="11"/>
      <color theme="1"/>
      <name val="Calibri Light"/>
      <family val="2"/>
    </font>
    <font>
      <b/>
      <sz val="12"/>
      <color rgb="FF00B0F0"/>
      <name val="Calibri Light"/>
      <family val="2"/>
    </font>
    <font>
      <sz val="6"/>
      <color theme="1"/>
      <name val="Calibri Light"/>
      <family val="2"/>
    </font>
    <font>
      <sz val="7"/>
      <color theme="1"/>
      <name val="Calibri Light"/>
      <family val="2"/>
    </font>
    <font>
      <u/>
      <sz val="8"/>
      <color theme="1"/>
      <name val="Calibri Light"/>
      <family val="2"/>
    </font>
    <font>
      <u/>
      <sz val="7"/>
      <color theme="1"/>
      <name val="Calibri Light"/>
      <family val="2"/>
    </font>
    <font>
      <sz val="10"/>
      <name val="Arial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i/>
      <sz val="8"/>
      <color theme="1"/>
      <name val="Calibri Light"/>
      <family val="2"/>
    </font>
    <font>
      <sz val="8"/>
      <color theme="1"/>
      <name val="Aptos Narrow"/>
      <family val="2"/>
      <scheme val="minor"/>
    </font>
    <font>
      <b/>
      <sz val="8"/>
      <color theme="1"/>
      <name val="Calibri Light"/>
      <family val="2"/>
    </font>
    <font>
      <i/>
      <sz val="11"/>
      <color theme="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60">
    <xf numFmtId="0" fontId="0" fillId="0" borderId="0" xfId="0"/>
    <xf numFmtId="0" fontId="0" fillId="33" borderId="0" xfId="0" applyFill="1"/>
    <xf numFmtId="3" fontId="0" fillId="33" borderId="0" xfId="0" applyNumberFormat="1" applyFill="1"/>
    <xf numFmtId="0" fontId="0" fillId="33" borderId="0" xfId="0" applyFill="1" applyAlignment="1">
      <alignment wrapText="1"/>
    </xf>
    <xf numFmtId="0" fontId="18" fillId="33" borderId="0" xfId="0" quotePrefix="1" applyFont="1" applyFill="1"/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/>
    </xf>
    <xf numFmtId="3" fontId="21" fillId="33" borderId="10" xfId="0" applyNumberFormat="1" applyFont="1" applyFill="1" applyBorder="1"/>
    <xf numFmtId="3" fontId="21" fillId="34" borderId="10" xfId="0" applyNumberFormat="1" applyFont="1" applyFill="1" applyBorder="1"/>
    <xf numFmtId="0" fontId="21" fillId="33" borderId="10" xfId="0" applyFont="1" applyFill="1" applyBorder="1" applyAlignment="1">
      <alignment horizontal="left"/>
    </xf>
    <xf numFmtId="3" fontId="21" fillId="35" borderId="10" xfId="0" applyNumberFormat="1" applyFont="1" applyFill="1" applyBorder="1"/>
    <xf numFmtId="0" fontId="19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left"/>
    </xf>
    <xf numFmtId="0" fontId="21" fillId="33" borderId="0" xfId="0" applyFont="1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/>
    <xf numFmtId="3" fontId="19" fillId="33" borderId="10" xfId="0" applyNumberFormat="1" applyFont="1" applyFill="1" applyBorder="1"/>
    <xf numFmtId="0" fontId="19" fillId="35" borderId="10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left" vertical="center" wrapText="1"/>
    </xf>
    <xf numFmtId="3" fontId="21" fillId="36" borderId="10" xfId="0" applyNumberFormat="1" applyFont="1" applyFill="1" applyBorder="1"/>
    <xf numFmtId="0" fontId="19" fillId="37" borderId="10" xfId="0" applyFont="1" applyFill="1" applyBorder="1" applyAlignment="1">
      <alignment horizontal="left" vertical="center" wrapText="1"/>
    </xf>
    <xf numFmtId="3" fontId="21" fillId="37" borderId="10" xfId="0" applyNumberFormat="1" applyFont="1" applyFill="1" applyBorder="1"/>
    <xf numFmtId="0" fontId="23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1" fillId="37" borderId="10" xfId="0" applyFont="1" applyFill="1" applyBorder="1" applyAlignment="1">
      <alignment horizontal="left"/>
    </xf>
    <xf numFmtId="0" fontId="23" fillId="37" borderId="10" xfId="0" applyFont="1" applyFill="1" applyBorder="1" applyAlignment="1">
      <alignment horizontal="left" vertical="center" wrapText="1"/>
    </xf>
    <xf numFmtId="0" fontId="21" fillId="33" borderId="0" xfId="0" quotePrefix="1" applyFont="1" applyFill="1"/>
    <xf numFmtId="0" fontId="28" fillId="33" borderId="10" xfId="0" applyFont="1" applyFill="1" applyBorder="1" applyAlignment="1">
      <alignment horizontal="center"/>
    </xf>
    <xf numFmtId="10" fontId="0" fillId="33" borderId="0" xfId="2" applyNumberFormat="1" applyFont="1" applyFill="1"/>
    <xf numFmtId="164" fontId="29" fillId="0" borderId="10" xfId="1" applyNumberFormat="1" applyFont="1" applyBorder="1" applyAlignment="1">
      <alignment horizontal="center" vertical="center"/>
    </xf>
    <xf numFmtId="0" fontId="28" fillId="33" borderId="0" xfId="0" applyFont="1" applyFill="1"/>
    <xf numFmtId="0" fontId="28" fillId="33" borderId="10" xfId="0" applyFont="1" applyFill="1" applyBorder="1" applyAlignment="1">
      <alignment horizontal="center" vertical="center"/>
    </xf>
    <xf numFmtId="10" fontId="19" fillId="33" borderId="10" xfId="2" applyNumberFormat="1" applyFont="1" applyFill="1" applyBorder="1"/>
    <xf numFmtId="43" fontId="0" fillId="33" borderId="0" xfId="1" applyFont="1" applyFill="1"/>
    <xf numFmtId="165" fontId="19" fillId="33" borderId="10" xfId="0" applyNumberFormat="1" applyFont="1" applyFill="1" applyBorder="1"/>
    <xf numFmtId="3" fontId="23" fillId="33" borderId="10" xfId="0" applyNumberFormat="1" applyFont="1" applyFill="1" applyBorder="1"/>
    <xf numFmtId="3" fontId="23" fillId="38" borderId="10" xfId="0" applyNumberFormat="1" applyFont="1" applyFill="1" applyBorder="1"/>
    <xf numFmtId="165" fontId="19" fillId="38" borderId="10" xfId="0" applyNumberFormat="1" applyFont="1" applyFill="1" applyBorder="1"/>
    <xf numFmtId="10" fontId="30" fillId="33" borderId="0" xfId="2" applyNumberFormat="1" applyFont="1" applyFill="1"/>
    <xf numFmtId="0" fontId="21" fillId="33" borderId="10" xfId="0" applyFont="1" applyFill="1" applyBorder="1"/>
    <xf numFmtId="164" fontId="21" fillId="33" borderId="10" xfId="0" applyNumberFormat="1" applyFont="1" applyFill="1" applyBorder="1"/>
    <xf numFmtId="164" fontId="21" fillId="33" borderId="0" xfId="0" applyNumberFormat="1" applyFont="1" applyFill="1"/>
    <xf numFmtId="0" fontId="30" fillId="33" borderId="0" xfId="0" applyFont="1" applyFill="1" applyAlignment="1">
      <alignment horizontal="center"/>
    </xf>
    <xf numFmtId="0" fontId="30" fillId="33" borderId="10" xfId="0" applyFont="1" applyFill="1" applyBorder="1" applyAlignment="1">
      <alignment horizontal="center"/>
    </xf>
    <xf numFmtId="9" fontId="0" fillId="33" borderId="0" xfId="2" applyFont="1" applyFill="1"/>
    <xf numFmtId="3" fontId="32" fillId="33" borderId="10" xfId="0" applyNumberFormat="1" applyFont="1" applyFill="1" applyBorder="1"/>
    <xf numFmtId="0" fontId="32" fillId="33" borderId="10" xfId="0" applyFont="1" applyFill="1" applyBorder="1"/>
    <xf numFmtId="10" fontId="32" fillId="33" borderId="10" xfId="2" applyNumberFormat="1" applyFont="1" applyFill="1" applyBorder="1"/>
    <xf numFmtId="3" fontId="30" fillId="33" borderId="10" xfId="0" applyNumberFormat="1" applyFont="1" applyFill="1" applyBorder="1"/>
    <xf numFmtId="164" fontId="31" fillId="33" borderId="0" xfId="1" applyNumberFormat="1" applyFont="1" applyFill="1"/>
    <xf numFmtId="3" fontId="0" fillId="0" borderId="0" xfId="0" applyNumberFormat="1"/>
    <xf numFmtId="10" fontId="0" fillId="0" borderId="0" xfId="2" applyNumberFormat="1" applyFont="1"/>
    <xf numFmtId="0" fontId="22" fillId="3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center" vertical="center" textRotation="90"/>
    </xf>
    <xf numFmtId="0" fontId="0" fillId="33" borderId="0" xfId="0" applyFill="1" applyAlignment="1">
      <alignment horizontal="center"/>
    </xf>
    <xf numFmtId="0" fontId="28" fillId="33" borderId="10" xfId="0" applyFont="1" applyFill="1" applyBorder="1" applyAlignment="1">
      <alignment horizontal="center" vertical="center" wrapText="1"/>
    </xf>
    <xf numFmtId="0" fontId="16" fillId="33" borderId="0" xfId="0" applyFont="1" applyFill="1"/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rmale 2" xfId="44" xr:uid="{00000000-0005-0000-0000-00001F000000}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subordinati a T.I.</a:t>
            </a:r>
          </a:p>
        </c:rich>
      </c:tx>
      <c:layout>
        <c:manualLayout>
          <c:xMode val="edge"/>
          <c:yMode val="edge"/>
          <c:x val="0.31444444444444447"/>
          <c:y val="2.359881567392457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213648293963255"/>
          <c:y val="2.5923391926529267E-2"/>
          <c:w val="0.8273079615048119"/>
          <c:h val="0.88416103237200061"/>
        </c:manualLayout>
      </c:layout>
      <c:lineChart>
        <c:grouping val="standard"/>
        <c:varyColors val="0"/>
        <c:ser>
          <c:idx val="4"/>
          <c:order val="0"/>
          <c:tx>
            <c:strRef>
              <c:f>'elab. su dati INPS-Osservatori'!$G$23</c:f>
              <c:strCache>
                <c:ptCount val="1"/>
                <c:pt idx="0">
                  <c:v>var. netta T.I.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INPS-Osservatori'!$G$24:$G$33</c:f>
              <c:numCache>
                <c:formatCode>#,##0</c:formatCode>
                <c:ptCount val="10"/>
                <c:pt idx="0">
                  <c:v>-438794</c:v>
                </c:pt>
                <c:pt idx="1">
                  <c:v>250220</c:v>
                </c:pt>
                <c:pt idx="2">
                  <c:v>-391414</c:v>
                </c:pt>
                <c:pt idx="3">
                  <c:v>-523198</c:v>
                </c:pt>
                <c:pt idx="4">
                  <c:v>-429387</c:v>
                </c:pt>
                <c:pt idx="5">
                  <c:v>-407824</c:v>
                </c:pt>
                <c:pt idx="6">
                  <c:v>-364746</c:v>
                </c:pt>
                <c:pt idx="7">
                  <c:v>-501364</c:v>
                </c:pt>
                <c:pt idx="8">
                  <c:v>-502558</c:v>
                </c:pt>
                <c:pt idx="9">
                  <c:v>-449460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9-430C-97C0-301890B7746C}"/>
            </c:ext>
          </c:extLst>
        </c:ser>
        <c:ser>
          <c:idx val="5"/>
          <c:order val="1"/>
          <c:tx>
            <c:strRef>
              <c:f>'elab. su dati INPS-Osservatori'!$H$23</c:f>
              <c:strCache>
                <c:ptCount val="1"/>
                <c:pt idx="0">
                  <c:v>var netta T.I. + trasformazioni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INPS-Osservatori'!$H$24:$H$33</c:f>
              <c:numCache>
                <c:formatCode>#,##0</c:formatCode>
                <c:ptCount val="10"/>
                <c:pt idx="0">
                  <c:v>-60562</c:v>
                </c:pt>
                <c:pt idx="1">
                  <c:v>860130</c:v>
                </c:pt>
                <c:pt idx="2">
                  <c:v>33703</c:v>
                </c:pt>
                <c:pt idx="3">
                  <c:v>-159606</c:v>
                </c:pt>
                <c:pt idx="4">
                  <c:v>160193</c:v>
                </c:pt>
                <c:pt idx="5">
                  <c:v>381308</c:v>
                </c:pt>
                <c:pt idx="6">
                  <c:v>258178</c:v>
                </c:pt>
                <c:pt idx="7">
                  <c:v>96375</c:v>
                </c:pt>
                <c:pt idx="8">
                  <c:v>318105</c:v>
                </c:pt>
                <c:pt idx="9">
                  <c:v>380988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9-430C-97C0-301890B77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428513150153601"/>
          <c:w val="0.99450962379702534"/>
          <c:h val="7.9646560351834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Cumulate delle Attivazioni</a:t>
            </a:r>
            <a:r>
              <a:rPr lang="it-IT" sz="18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 al netto dei Trasferimenti</a:t>
            </a:r>
          </a:p>
          <a:p>
            <a:pPr>
              <a:defRPr sz="1800"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e</a:t>
            </a:r>
            <a:r>
              <a:rPr lang="it-IT" sz="180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 dei Pensionamenti</a:t>
            </a:r>
          </a:p>
        </c:rich>
      </c:tx>
      <c:layout>
        <c:manualLayout>
          <c:xMode val="edge"/>
          <c:yMode val="edge"/>
          <c:x val="0.23341850561362762"/>
          <c:y val="2.279202051959824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611511975637192E-2"/>
          <c:y val="1.3909513485079402E-2"/>
          <c:w val="0.90335403196551656"/>
          <c:h val="0.85859136539357717"/>
        </c:manualLayout>
      </c:layout>
      <c:lineChart>
        <c:grouping val="standard"/>
        <c:varyColors val="0"/>
        <c:ser>
          <c:idx val="7"/>
          <c:order val="0"/>
          <c:tx>
            <c:strRef>
              <c:f>'elab. su dati INPS-Osservatori'!$AA$36</c:f>
              <c:strCache>
                <c:ptCount val="1"/>
                <c:pt idx="0">
                  <c:v>Nuovi T.I. netti + trasformati a T.I.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2.4777390631049282E-2"/>
                  <c:y val="7.59734017319941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F-4CD6-8706-0D912B9E5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INPS-Osservatori'!$AA$37:$AA$46</c:f>
              <c:numCache>
                <c:formatCode>#,##0</c:formatCode>
                <c:ptCount val="10"/>
                <c:pt idx="0">
                  <c:v>-60562</c:v>
                </c:pt>
                <c:pt idx="1">
                  <c:v>799568</c:v>
                </c:pt>
                <c:pt idx="2">
                  <c:v>833271</c:v>
                </c:pt>
                <c:pt idx="3">
                  <c:v>673665</c:v>
                </c:pt>
                <c:pt idx="4">
                  <c:v>833858</c:v>
                </c:pt>
                <c:pt idx="5">
                  <c:v>1215166</c:v>
                </c:pt>
                <c:pt idx="6">
                  <c:v>1473344</c:v>
                </c:pt>
                <c:pt idx="7">
                  <c:v>1569719</c:v>
                </c:pt>
                <c:pt idx="8">
                  <c:v>1887824</c:v>
                </c:pt>
                <c:pt idx="9">
                  <c:v>2268812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F-4CD6-8706-0D912B9E5606}"/>
            </c:ext>
          </c:extLst>
        </c:ser>
        <c:ser>
          <c:idx val="9"/>
          <c:order val="1"/>
          <c:tx>
            <c:strRef>
              <c:f>'elab. su dati INPS-Osservatori'!$AC$36</c:f>
              <c:strCache>
                <c:ptCount val="1"/>
                <c:pt idx="0">
                  <c:v>Nuovi T.D. netti - trasformati a T.I. </c:v>
                </c:pt>
              </c:strCache>
            </c:strRef>
          </c:tx>
          <c:spPr>
            <a:ln w="5080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2798766383963003"/>
                  <c:y val="-3.2921807417197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F-4CD6-8706-0D912B9E5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INPS-Osservatori'!$AC$37:$AC$46</c:f>
              <c:numCache>
                <c:formatCode>#,##0</c:formatCode>
                <c:ptCount val="10"/>
                <c:pt idx="0">
                  <c:v>13621</c:v>
                </c:pt>
                <c:pt idx="1">
                  <c:v>-180384</c:v>
                </c:pt>
                <c:pt idx="2">
                  <c:v>12822</c:v>
                </c:pt>
                <c:pt idx="3">
                  <c:v>397176</c:v>
                </c:pt>
                <c:pt idx="4">
                  <c:v>432981</c:v>
                </c:pt>
                <c:pt idx="5">
                  <c:v>279834</c:v>
                </c:pt>
                <c:pt idx="6">
                  <c:v>97515</c:v>
                </c:pt>
                <c:pt idx="7">
                  <c:v>441564</c:v>
                </c:pt>
                <c:pt idx="8">
                  <c:v>470721</c:v>
                </c:pt>
                <c:pt idx="9">
                  <c:v>528627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BF-4CD6-8706-0D912B9E5606}"/>
            </c:ext>
          </c:extLst>
        </c:ser>
        <c:ser>
          <c:idx val="4"/>
          <c:order val="2"/>
          <c:tx>
            <c:strRef>
              <c:f>'elab. su dati INPS-Osservatori'!$X$36</c:f>
              <c:strCache>
                <c:ptCount val="1"/>
                <c:pt idx="0">
                  <c:v>Nuovi Apprendistato netti - trasformati a T.I.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INPS-Osservatori'!$X$37:$X$46</c:f>
              <c:numCache>
                <c:formatCode>#,##0</c:formatCode>
                <c:ptCount val="10"/>
                <c:pt idx="0">
                  <c:v>1150</c:v>
                </c:pt>
                <c:pt idx="1">
                  <c:v>-49655</c:v>
                </c:pt>
                <c:pt idx="2">
                  <c:v>-24422</c:v>
                </c:pt>
                <c:pt idx="3">
                  <c:v>33226</c:v>
                </c:pt>
                <c:pt idx="4">
                  <c:v>111881</c:v>
                </c:pt>
                <c:pt idx="5">
                  <c:v>178246</c:v>
                </c:pt>
                <c:pt idx="6">
                  <c:v>179561</c:v>
                </c:pt>
                <c:pt idx="7">
                  <c:v>195364</c:v>
                </c:pt>
                <c:pt idx="8">
                  <c:v>214456</c:v>
                </c:pt>
                <c:pt idx="9">
                  <c:v>240654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F-4CD6-8706-0D912B9E5606}"/>
            </c:ext>
          </c:extLst>
        </c:ser>
        <c:ser>
          <c:idx val="5"/>
          <c:order val="3"/>
          <c:tx>
            <c:strRef>
              <c:f>'elab. su dati INPS-Osservatori'!$Y$36</c:f>
              <c:strCache>
                <c:ptCount val="1"/>
                <c:pt idx="0">
                  <c:v>Nuovi Somministrati netti</c:v>
                </c:pt>
              </c:strCache>
            </c:strRef>
          </c:tx>
          <c:spPr>
            <a:ln w="31750" cap="rnd" cmpd="sng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INPS-Osservatori'!$Y$37:$Y$46</c:f>
              <c:numCache>
                <c:formatCode>#,##0</c:formatCode>
                <c:ptCount val="10"/>
                <c:pt idx="0">
                  <c:v>15493</c:v>
                </c:pt>
                <c:pt idx="1">
                  <c:v>24450</c:v>
                </c:pt>
                <c:pt idx="2">
                  <c:v>61930</c:v>
                </c:pt>
                <c:pt idx="3">
                  <c:v>107323</c:v>
                </c:pt>
                <c:pt idx="4">
                  <c:v>156311</c:v>
                </c:pt>
                <c:pt idx="5">
                  <c:v>161437</c:v>
                </c:pt>
                <c:pt idx="6">
                  <c:v>187423</c:v>
                </c:pt>
                <c:pt idx="7">
                  <c:v>251942</c:v>
                </c:pt>
                <c:pt idx="8">
                  <c:v>255781</c:v>
                </c:pt>
                <c:pt idx="9">
                  <c:v>263361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BF-4CD6-8706-0D912B9E5606}"/>
            </c:ext>
          </c:extLst>
        </c:ser>
        <c:ser>
          <c:idx val="6"/>
          <c:order val="4"/>
          <c:tx>
            <c:strRef>
              <c:f>'elab. su dati INPS-Osservatori'!$Z$36</c:f>
              <c:strCache>
                <c:ptCount val="1"/>
                <c:pt idx="0">
                  <c:v>Nuovi Intermittenti netti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INPS-Osservatori'!$Z$37:$Z$46</c:f>
              <c:numCache>
                <c:formatCode>#,##0</c:formatCode>
                <c:ptCount val="10"/>
                <c:pt idx="0">
                  <c:v>-11300</c:v>
                </c:pt>
                <c:pt idx="1">
                  <c:v>-17294</c:v>
                </c:pt>
                <c:pt idx="2">
                  <c:v>7993</c:v>
                </c:pt>
                <c:pt idx="3">
                  <c:v>128119</c:v>
                </c:pt>
                <c:pt idx="4">
                  <c:v>174849</c:v>
                </c:pt>
                <c:pt idx="5">
                  <c:v>222372</c:v>
                </c:pt>
                <c:pt idx="6">
                  <c:v>159467</c:v>
                </c:pt>
                <c:pt idx="7">
                  <c:v>238302</c:v>
                </c:pt>
                <c:pt idx="8">
                  <c:v>268742</c:v>
                </c:pt>
                <c:pt idx="9">
                  <c:v>301566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BF-4CD6-8706-0D912B9E5606}"/>
            </c:ext>
          </c:extLst>
        </c:ser>
        <c:ser>
          <c:idx val="1"/>
          <c:order val="5"/>
          <c:tx>
            <c:strRef>
              <c:f>'elab. su dati INPS-Osservatori'!$AG$36</c:f>
              <c:strCache>
                <c:ptCount val="1"/>
                <c:pt idx="0">
                  <c:v>Nuovi Stagionali netti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INPS-Osservatori'!$AG$37:$AG$46</c:f>
              <c:numCache>
                <c:formatCode>#,##0</c:formatCode>
                <c:ptCount val="10"/>
                <c:pt idx="0">
                  <c:v>4624</c:v>
                </c:pt>
                <c:pt idx="1">
                  <c:v>7127</c:v>
                </c:pt>
                <c:pt idx="2">
                  <c:v>16296</c:v>
                </c:pt>
                <c:pt idx="3">
                  <c:v>27584</c:v>
                </c:pt>
                <c:pt idx="4">
                  <c:v>35257</c:v>
                </c:pt>
                <c:pt idx="5">
                  <c:v>50991</c:v>
                </c:pt>
                <c:pt idx="6">
                  <c:v>-13200</c:v>
                </c:pt>
                <c:pt idx="7">
                  <c:v>64197</c:v>
                </c:pt>
                <c:pt idx="8">
                  <c:v>83190</c:v>
                </c:pt>
                <c:pt idx="9">
                  <c:v>100745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BF-4CD6-8706-0D912B9E5606}"/>
            </c:ext>
          </c:extLst>
        </c:ser>
        <c:ser>
          <c:idx val="0"/>
          <c:order val="6"/>
          <c:tx>
            <c:strRef>
              <c:f>'elab. su dati INPS-Osservatori'!$AF$36</c:f>
              <c:strCache>
                <c:ptCount val="1"/>
                <c:pt idx="0">
                  <c:v>Cumulata  Pensionamenti per V&amp;A dei lavoratori dipendenti privati</c:v>
                </c:pt>
              </c:strCache>
            </c:strRef>
          </c:tx>
          <c:spPr>
            <a:ln w="50800" cap="rnd" cmpd="dbl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0971738288811574E-2"/>
                  <c:y val="6.8376061558794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BF-4CD6-8706-0D912B9E5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INPS-Osservatori'!$AF$37:$AF$46</c:f>
              <c:numCache>
                <c:formatCode>#,##0</c:formatCode>
                <c:ptCount val="10"/>
                <c:pt idx="0">
                  <c:v>113074</c:v>
                </c:pt>
                <c:pt idx="1">
                  <c:v>274747</c:v>
                </c:pt>
                <c:pt idx="2">
                  <c:v>407965</c:v>
                </c:pt>
                <c:pt idx="3">
                  <c:v>569817</c:v>
                </c:pt>
                <c:pt idx="4">
                  <c:v>727541</c:v>
                </c:pt>
                <c:pt idx="5">
                  <c:v>920637</c:v>
                </c:pt>
                <c:pt idx="6">
                  <c:v>1149251</c:v>
                </c:pt>
                <c:pt idx="7">
                  <c:v>1389157</c:v>
                </c:pt>
                <c:pt idx="8">
                  <c:v>1627129</c:v>
                </c:pt>
                <c:pt idx="9">
                  <c:v>1852925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5BF-4CD6-8706-0D912B9E5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561263"/>
        <c:axId val="1604545423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2300000"/>
          <c:min val="-2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61263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943476577622919E-2"/>
          <c:y val="0.88034129405634753"/>
          <c:w val="0.93650793650793651"/>
          <c:h val="0.11965870594365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en-US" sz="1800"/>
              <a:t>Coeff. Collin. con</a:t>
            </a:r>
            <a:r>
              <a:rPr lang="en-US" sz="1800" baseline="0"/>
              <a:t> </a:t>
            </a:r>
            <a:r>
              <a:rPr lang="en-US" sz="1800"/>
              <a:t>Pensionamenti</a:t>
            </a:r>
            <a:r>
              <a:rPr lang="en-US" sz="1800" baseline="0"/>
              <a:t> </a:t>
            </a:r>
            <a:r>
              <a:rPr lang="en-US" sz="1800"/>
              <a:t>V&amp;A di lavoratori</a:t>
            </a:r>
            <a:r>
              <a:rPr lang="en-US" sz="1800" baseline="0"/>
              <a:t> </a:t>
            </a:r>
            <a:r>
              <a:rPr lang="en-US" sz="1800"/>
              <a:t>dipendenti privati 2014-2023</a:t>
            </a:r>
          </a:p>
        </c:rich>
      </c:tx>
      <c:layout>
        <c:manualLayout>
          <c:xMode val="edge"/>
          <c:yMode val="edge"/>
          <c:x val="0.101573582371970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461894024349559E-2"/>
          <c:y val="1.8239996569296035E-2"/>
          <c:w val="0.90907766697616088"/>
          <c:h val="0.61602577062956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su dati INPS-Osservatori'!$AE$50</c:f>
              <c:strCache>
                <c:ptCount val="1"/>
                <c:pt idx="0">
                  <c:v>Coeff. Collin. con Pensionamenti V&amp;A di lavoratori dipendenti privati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3.7209302325581395E-2"/>
                  <c:y val="-2.5372658423283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D-452E-8212-84569FE69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'elab. su dati INPS-Osservatori'!$AC$51:$AD$57</c:f>
              <c:multiLvlStrCache>
                <c:ptCount val="7"/>
                <c:lvl>
                  <c:pt idx="0">
                    <c:v>Intermittenti</c:v>
                  </c:pt>
                  <c:pt idx="1">
                    <c:v>di Somministrazione</c:v>
                  </c:pt>
                  <c:pt idx="2">
                    <c:v>Stagionali</c:v>
                  </c:pt>
                  <c:pt idx="3">
                    <c:v>T.I.</c:v>
                  </c:pt>
                  <c:pt idx="4">
                    <c:v>Apprendistato</c:v>
                  </c:pt>
                  <c:pt idx="5">
                    <c:v>T.D.</c:v>
                  </c:pt>
                  <c:pt idx="6">
                    <c:v>Trasf. in contratti
 ordinari a T.I.</c:v>
                  </c:pt>
                </c:lvl>
                <c:lvl>
                  <c:pt idx="0">
                    <c:v>Attivazioni nette (Attivazioni - Cessazioni)</c:v>
                  </c:pt>
                  <c:pt idx="6">
                    <c:v>Ricomposizione stock</c:v>
                  </c:pt>
                </c:lvl>
              </c:multiLvlStrCache>
            </c:multiLvlStrRef>
          </c:cat>
          <c:val>
            <c:numRef>
              <c:f>'elab. su dati INPS-Osservatori'!$AE$51:$AE$57</c:f>
              <c:numCache>
                <c:formatCode>0%</c:formatCode>
                <c:ptCount val="7"/>
                <c:pt idx="0">
                  <c:v>2.0175159869028795E-2</c:v>
                </c:pt>
                <c:pt idx="1">
                  <c:v>-5.5666246618913541E-2</c:v>
                </c:pt>
                <c:pt idx="2">
                  <c:v>0.13769107113356141</c:v>
                </c:pt>
                <c:pt idx="3">
                  <c:v>-0.22173814288187779</c:v>
                </c:pt>
                <c:pt idx="4">
                  <c:v>0.35723775820433507</c:v>
                </c:pt>
                <c:pt idx="5">
                  <c:v>0.57727894768545418</c:v>
                </c:pt>
                <c:pt idx="6">
                  <c:v>0.74630473672754827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D-452E-8212-84569FE69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90208"/>
        <c:axId val="92692608"/>
      </c:barChart>
      <c:catAx>
        <c:axId val="926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2608"/>
        <c:crosses val="autoZero"/>
        <c:auto val="1"/>
        <c:lblAlgn val="ctr"/>
        <c:lblOffset val="100"/>
        <c:noMultiLvlLbl val="0"/>
      </c:catAx>
      <c:valAx>
        <c:axId val="926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en-US" sz="1800"/>
              <a:t>Variazioni assolute 2014-2013</a:t>
            </a:r>
          </a:p>
        </c:rich>
      </c:tx>
      <c:layout>
        <c:manualLayout>
          <c:xMode val="edge"/>
          <c:yMode val="edge"/>
          <c:x val="0.37134102423243598"/>
          <c:y val="2.5372658423283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461894024349559E-2"/>
          <c:y val="1.8239996569296035E-2"/>
          <c:w val="0.90907766697616088"/>
          <c:h val="0.61602577062956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su dati INPS-Osservatori'!$AF$50</c:f>
              <c:strCache>
                <c:ptCount val="1"/>
                <c:pt idx="0">
                  <c:v>Cumulata 2014-2022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3.7209302325581395E-2"/>
                  <c:y val="-2.5372658423283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40-45BE-80E6-A74E7D75B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'elab. su dati INPS-Osservatori'!$AC$51:$AD$57</c:f>
              <c:multiLvlStrCache>
                <c:ptCount val="7"/>
                <c:lvl>
                  <c:pt idx="0">
                    <c:v>Intermittenti</c:v>
                  </c:pt>
                  <c:pt idx="1">
                    <c:v>di Somministrazione</c:v>
                  </c:pt>
                  <c:pt idx="2">
                    <c:v>Stagionali</c:v>
                  </c:pt>
                  <c:pt idx="3">
                    <c:v>T.I.</c:v>
                  </c:pt>
                  <c:pt idx="4">
                    <c:v>Apprendistato</c:v>
                  </c:pt>
                  <c:pt idx="5">
                    <c:v>T.D.</c:v>
                  </c:pt>
                  <c:pt idx="6">
                    <c:v>Trasf. in contratti
 ordinari a T.I.</c:v>
                  </c:pt>
                </c:lvl>
                <c:lvl>
                  <c:pt idx="0">
                    <c:v>Attivazioni nette (Attivazioni - Cessazioni)</c:v>
                  </c:pt>
                  <c:pt idx="6">
                    <c:v>Ricomposizione stock</c:v>
                  </c:pt>
                </c:lvl>
              </c:multiLvlStrCache>
            </c:multiLvlStrRef>
          </c:cat>
          <c:val>
            <c:numRef>
              <c:f>'elab. su dati INPS-Osservatori'!$AF$51:$AF$57</c:f>
              <c:numCache>
                <c:formatCode>_-* #,##0_-;\-* #,##0_-;_-* "-"??_-;_-@_-</c:formatCode>
                <c:ptCount val="7"/>
                <c:pt idx="0">
                  <c:v>301566</c:v>
                </c:pt>
                <c:pt idx="1">
                  <c:v>263361</c:v>
                </c:pt>
                <c:pt idx="2">
                  <c:v>100745</c:v>
                </c:pt>
                <c:pt idx="3">
                  <c:v>-3758525</c:v>
                </c:pt>
                <c:pt idx="4">
                  <c:v>1113751</c:v>
                </c:pt>
                <c:pt idx="5">
                  <c:v>5682867</c:v>
                </c:pt>
                <c:pt idx="6">
                  <c:v>6027337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0-45BE-80E6-A74E7D75B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90208"/>
        <c:axId val="92692608"/>
      </c:barChart>
      <c:catAx>
        <c:axId val="926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2608"/>
        <c:crosses val="autoZero"/>
        <c:auto val="1"/>
        <c:lblAlgn val="ctr"/>
        <c:lblOffset val="100"/>
        <c:noMultiLvlLbl val="0"/>
      </c:catAx>
      <c:valAx>
        <c:axId val="926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accent1">
                    <a:lumMod val="20000"/>
                    <a:lumOff val="80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>
                <a:solidFill>
                  <a:schemeClr val="tx1"/>
                </a:solidFill>
              </a:rPr>
              <a:t>Cumulate</a:t>
            </a:r>
            <a:r>
              <a:rPr lang="it-IT" sz="1800" baseline="0">
                <a:solidFill>
                  <a:schemeClr val="tx1"/>
                </a:solidFill>
              </a:rPr>
              <a:t> su 2014-2023</a:t>
            </a:r>
            <a:endParaRPr lang="it-IT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626591729037401"/>
          <c:y val="1.0129786897599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accent1">
                  <a:lumMod val="20000"/>
                  <a:lumOff val="8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506269033443992E-2"/>
          <c:y val="1.3909513485079402E-2"/>
          <c:w val="0.89945927490770972"/>
          <c:h val="0.89137319032254403"/>
        </c:manualLayout>
      </c:layout>
      <c:lineChart>
        <c:grouping val="standard"/>
        <c:varyColors val="0"/>
        <c:ser>
          <c:idx val="3"/>
          <c:order val="0"/>
          <c:tx>
            <c:strRef>
              <c:f>'elab. su dati INPS-Osservatori'!$U$36</c:f>
              <c:strCache>
                <c:ptCount val="1"/>
                <c:pt idx="0">
                  <c:v>Nuovi contratti di subordinazione netti (tutte le tipologie)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6.2982851525184794E-3"/>
                  <c:y val="7.5973401731994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78-4B1B-80EB-C24A7CBD1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INPS-Osservatori'!$U$37:$U$46</c:f>
              <c:numCache>
                <c:formatCode>#,##0</c:formatCode>
                <c:ptCount val="10"/>
                <c:pt idx="0">
                  <c:v>-36974</c:v>
                </c:pt>
                <c:pt idx="1">
                  <c:v>583812</c:v>
                </c:pt>
                <c:pt idx="2">
                  <c:v>907890</c:v>
                </c:pt>
                <c:pt idx="3">
                  <c:v>1367093</c:v>
                </c:pt>
                <c:pt idx="4">
                  <c:v>1745137</c:v>
                </c:pt>
                <c:pt idx="5">
                  <c:v>2108046</c:v>
                </c:pt>
                <c:pt idx="6">
                  <c:v>2084110</c:v>
                </c:pt>
                <c:pt idx="7">
                  <c:v>2761088</c:v>
                </c:pt>
                <c:pt idx="8">
                  <c:v>3180714</c:v>
                </c:pt>
                <c:pt idx="9">
                  <c:v>3703765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78-4B1B-80EB-C24A7CBD184E}"/>
            </c:ext>
          </c:extLst>
        </c:ser>
        <c:ser>
          <c:idx val="0"/>
          <c:order val="1"/>
          <c:tx>
            <c:strRef>
              <c:f>'elab. su dati INPS-Osservatori'!$V$36</c:f>
              <c:strCache>
                <c:ptCount val="1"/>
                <c:pt idx="0">
                  <c:v>Nuovi T.I. netti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78-4B1B-80EB-C24A7CBD18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78-4B1B-80EB-C24A7CBD184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78-4B1B-80EB-C24A7CBD184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78-4B1B-80EB-C24A7CBD18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78-4B1B-80EB-C24A7CBD18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78-4B1B-80EB-C24A7CBD184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78-4B1B-80EB-C24A7CBD184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78-4B1B-80EB-C24A7CBD184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78-4B1B-80EB-C24A7CBD184E}"/>
                </c:ext>
              </c:extLst>
            </c:dLbl>
            <c:dLbl>
              <c:idx val="9"/>
              <c:layout>
                <c:manualLayout>
                  <c:x val="-9.291524071858509E-2"/>
                  <c:y val="-0.10636276242479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78-4B1B-80EB-C24A7CBD1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INPS-Osservatori'!$V$37:$V$46</c:f>
              <c:numCache>
                <c:formatCode>#,##0</c:formatCode>
                <c:ptCount val="10"/>
                <c:pt idx="0">
                  <c:v>-438794</c:v>
                </c:pt>
                <c:pt idx="1">
                  <c:v>-188574</c:v>
                </c:pt>
                <c:pt idx="2">
                  <c:v>-579988</c:v>
                </c:pt>
                <c:pt idx="3">
                  <c:v>-1103186</c:v>
                </c:pt>
                <c:pt idx="4">
                  <c:v>-1532573</c:v>
                </c:pt>
                <c:pt idx="5">
                  <c:v>-1940397</c:v>
                </c:pt>
                <c:pt idx="6">
                  <c:v>-2305143</c:v>
                </c:pt>
                <c:pt idx="7">
                  <c:v>-2806507</c:v>
                </c:pt>
                <c:pt idx="8">
                  <c:v>-3309065</c:v>
                </c:pt>
                <c:pt idx="9">
                  <c:v>-3758525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7078-4B1B-80EB-C24A7CBD184E}"/>
            </c:ext>
          </c:extLst>
        </c:ser>
        <c:ser>
          <c:idx val="1"/>
          <c:order val="2"/>
          <c:tx>
            <c:strRef>
              <c:f>'elab. su dati INPS-Osservatori'!$W$36</c:f>
              <c:strCache>
                <c:ptCount val="1"/>
                <c:pt idx="0">
                  <c:v>Nuovi T.D. netti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1.896070411693238E-3"/>
                  <c:y val="9.370052880279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78-4B1B-80EB-C24A7CBD1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INPS-Osservatori'!$W$37:$W$46</c:f>
              <c:numCache>
                <c:formatCode>#,##0</c:formatCode>
                <c:ptCount val="10"/>
                <c:pt idx="0">
                  <c:v>322226</c:v>
                </c:pt>
                <c:pt idx="1">
                  <c:v>652640</c:v>
                </c:pt>
                <c:pt idx="2">
                  <c:v>1189143</c:v>
                </c:pt>
                <c:pt idx="3">
                  <c:v>1863165</c:v>
                </c:pt>
                <c:pt idx="4">
                  <c:v>2422057</c:v>
                </c:pt>
                <c:pt idx="5">
                  <c:v>2972810</c:v>
                </c:pt>
                <c:pt idx="6">
                  <c:v>3322574</c:v>
                </c:pt>
                <c:pt idx="7">
                  <c:v>4155605</c:v>
                </c:pt>
                <c:pt idx="8">
                  <c:v>4891678</c:v>
                </c:pt>
                <c:pt idx="9">
                  <c:v>5682867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7078-4B1B-80EB-C24A7CBD184E}"/>
            </c:ext>
          </c:extLst>
        </c:ser>
        <c:ser>
          <c:idx val="5"/>
          <c:order val="3"/>
          <c:tx>
            <c:strRef>
              <c:f>'elab. su dati INPS-Osservatori'!$R$36</c:f>
              <c:strCache>
                <c:ptCount val="1"/>
                <c:pt idx="0">
                  <c:v>Nuovi Appredistato netti</c:v>
                </c:pt>
              </c:strCache>
            </c:strRef>
          </c:tx>
          <c:spPr>
            <a:ln w="158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4.9554733220184929E-2"/>
                  <c:y val="5.82462746611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78-4B1B-80EB-C24A7CBD1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INPS-Osservatori'!$R$37:$R$46</c:f>
              <c:numCache>
                <c:formatCode>#,##0</c:formatCode>
                <c:ptCount val="10"/>
                <c:pt idx="0">
                  <c:v>70777</c:v>
                </c:pt>
                <c:pt idx="1">
                  <c:v>105463</c:v>
                </c:pt>
                <c:pt idx="2">
                  <c:v>212516</c:v>
                </c:pt>
                <c:pt idx="3">
                  <c:v>344088</c:v>
                </c:pt>
                <c:pt idx="4">
                  <c:v>489236</c:v>
                </c:pt>
                <c:pt idx="5">
                  <c:v>640833</c:v>
                </c:pt>
                <c:pt idx="6">
                  <c:v>732989</c:v>
                </c:pt>
                <c:pt idx="7">
                  <c:v>857549</c:v>
                </c:pt>
                <c:pt idx="8">
                  <c:v>990388</c:v>
                </c:pt>
                <c:pt idx="9">
                  <c:v>1113751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078-4B1B-80EB-C24A7CBD184E}"/>
            </c:ext>
          </c:extLst>
        </c:ser>
        <c:ser>
          <c:idx val="2"/>
          <c:order val="4"/>
          <c:tx>
            <c:strRef>
              <c:f>'elab. su dati INPS-Osservatori'!$R$23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5382803297997639E-2"/>
                  <c:y val="-2.27920205195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1-49B2-AA5B-7D0689CE4C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B05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INPS-Osservatori'!$S$24:$S$33</c:f>
              <c:numCache>
                <c:formatCode>#,##0</c:formatCode>
                <c:ptCount val="10"/>
                <c:pt idx="0">
                  <c:v>378232</c:v>
                </c:pt>
                <c:pt idx="1">
                  <c:v>988142</c:v>
                </c:pt>
                <c:pt idx="2">
                  <c:v>1413259</c:v>
                </c:pt>
                <c:pt idx="3">
                  <c:v>1776851</c:v>
                </c:pt>
                <c:pt idx="4">
                  <c:v>2366431</c:v>
                </c:pt>
                <c:pt idx="5">
                  <c:v>3155563</c:v>
                </c:pt>
                <c:pt idx="6">
                  <c:v>3778487</c:v>
                </c:pt>
                <c:pt idx="7">
                  <c:v>4376226</c:v>
                </c:pt>
                <c:pt idx="8">
                  <c:v>5196889</c:v>
                </c:pt>
                <c:pt idx="9">
                  <c:v>6027337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1-49B2-AA5B-7D0689CE4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561263"/>
        <c:axId val="1604545423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tx2">
                <a:lumMod val="10000"/>
                <a:lumOff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6500000"/>
          <c:min val="-4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0">
            <a:solidFill>
              <a:schemeClr val="tx2">
                <a:lumMod val="10000"/>
                <a:lumOff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61263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16569748569415"/>
          <c:y val="0.85267261864762156"/>
          <c:w val="0.7570711258265862"/>
          <c:h val="0.147327381352378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06269033443992E-2"/>
          <c:y val="1.3909513485079402E-2"/>
          <c:w val="0.89945927490770972"/>
          <c:h val="0.89137319032254403"/>
        </c:manualLayout>
      </c:layout>
      <c:lineChart>
        <c:grouping val="standard"/>
        <c:varyColors val="0"/>
        <c:ser>
          <c:idx val="3"/>
          <c:order val="0"/>
          <c:tx>
            <c:strRef>
              <c:f>'elab. su dati INPS-Osservatori'!$U$36</c:f>
              <c:strCache>
                <c:ptCount val="1"/>
                <c:pt idx="0">
                  <c:v>Nuovi contratti di subordinazione netti (tutte le tipologie)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099496709252808"/>
                  <c:y val="-1.5194680346398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93-4C55-9DF8-AE0D20B0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INPS-Osservatori'!$U$37:$U$46</c:f>
              <c:numCache>
                <c:formatCode>#,##0</c:formatCode>
                <c:ptCount val="10"/>
                <c:pt idx="0">
                  <c:v>-36974</c:v>
                </c:pt>
                <c:pt idx="1">
                  <c:v>583812</c:v>
                </c:pt>
                <c:pt idx="2">
                  <c:v>907890</c:v>
                </c:pt>
                <c:pt idx="3">
                  <c:v>1367093</c:v>
                </c:pt>
                <c:pt idx="4">
                  <c:v>1745137</c:v>
                </c:pt>
                <c:pt idx="5">
                  <c:v>2108046</c:v>
                </c:pt>
                <c:pt idx="6">
                  <c:v>2084110</c:v>
                </c:pt>
                <c:pt idx="7">
                  <c:v>2761088</c:v>
                </c:pt>
                <c:pt idx="8">
                  <c:v>3180714</c:v>
                </c:pt>
                <c:pt idx="9">
                  <c:v>3703765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393-4C55-9DF8-AE0D20B012EB}"/>
            </c:ext>
          </c:extLst>
        </c:ser>
        <c:ser>
          <c:idx val="0"/>
          <c:order val="1"/>
          <c:tx>
            <c:strRef>
              <c:f>'elab. su dati INPS-Osservatori'!$V$36</c:f>
              <c:strCache>
                <c:ptCount val="1"/>
                <c:pt idx="0">
                  <c:v>Nuovi T.I. netti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93-4C55-9DF8-AE0D20B01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3-4C55-9DF8-AE0D20B012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93-4C55-9DF8-AE0D20B01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93-4C55-9DF8-AE0D20B01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93-4C55-9DF8-AE0D20B01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93-4C55-9DF8-AE0D20B01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93-4C55-9DF8-AE0D20B012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93-4C55-9DF8-AE0D20B01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93-4C55-9DF8-AE0D20B012EB}"/>
                </c:ext>
              </c:extLst>
            </c:dLbl>
            <c:dLbl>
              <c:idx val="9"/>
              <c:layout>
                <c:manualLayout>
                  <c:x val="-9.291521486643449E-2"/>
                  <c:y val="-0.12155744277119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93-4C55-9DF8-AE0D20B0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INPS-Osservatori'!$V$37:$V$46</c:f>
              <c:numCache>
                <c:formatCode>#,##0</c:formatCode>
                <c:ptCount val="10"/>
                <c:pt idx="0">
                  <c:v>-438794</c:v>
                </c:pt>
                <c:pt idx="1">
                  <c:v>-188574</c:v>
                </c:pt>
                <c:pt idx="2">
                  <c:v>-579988</c:v>
                </c:pt>
                <c:pt idx="3">
                  <c:v>-1103186</c:v>
                </c:pt>
                <c:pt idx="4">
                  <c:v>-1532573</c:v>
                </c:pt>
                <c:pt idx="5">
                  <c:v>-1940397</c:v>
                </c:pt>
                <c:pt idx="6">
                  <c:v>-2305143</c:v>
                </c:pt>
                <c:pt idx="7">
                  <c:v>-2806507</c:v>
                </c:pt>
                <c:pt idx="8">
                  <c:v>-3309065</c:v>
                </c:pt>
                <c:pt idx="9">
                  <c:v>-3758525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393-4C55-9DF8-AE0D20B012EB}"/>
            </c:ext>
          </c:extLst>
        </c:ser>
        <c:ser>
          <c:idx val="1"/>
          <c:order val="2"/>
          <c:tx>
            <c:strRef>
              <c:f>'elab. su dati INPS-Osservatori'!$W$36</c:f>
              <c:strCache>
                <c:ptCount val="1"/>
                <c:pt idx="0">
                  <c:v>Nuovi T.D. netti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2520325203252147E-2"/>
                  <c:y val="7.5973401731994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93-4C55-9DF8-AE0D20B0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INPS-Osservatori'!$W$37:$W$46</c:f>
              <c:numCache>
                <c:formatCode>#,##0</c:formatCode>
                <c:ptCount val="10"/>
                <c:pt idx="0">
                  <c:v>322226</c:v>
                </c:pt>
                <c:pt idx="1">
                  <c:v>652640</c:v>
                </c:pt>
                <c:pt idx="2">
                  <c:v>1189143</c:v>
                </c:pt>
                <c:pt idx="3">
                  <c:v>1863165</c:v>
                </c:pt>
                <c:pt idx="4">
                  <c:v>2422057</c:v>
                </c:pt>
                <c:pt idx="5">
                  <c:v>2972810</c:v>
                </c:pt>
                <c:pt idx="6">
                  <c:v>3322574</c:v>
                </c:pt>
                <c:pt idx="7">
                  <c:v>4155605</c:v>
                </c:pt>
                <c:pt idx="8">
                  <c:v>4891678</c:v>
                </c:pt>
                <c:pt idx="9">
                  <c:v>5682867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0393-4C55-9DF8-AE0D20B012EB}"/>
            </c:ext>
          </c:extLst>
        </c:ser>
        <c:ser>
          <c:idx val="5"/>
          <c:order val="3"/>
          <c:tx>
            <c:strRef>
              <c:f>'elab. su dati INPS-Osservatori'!$R$36</c:f>
              <c:strCache>
                <c:ptCount val="1"/>
                <c:pt idx="0">
                  <c:v>Nuovi Appredistato netti</c:v>
                </c:pt>
              </c:strCache>
            </c:strRef>
          </c:tx>
          <c:spPr>
            <a:ln w="158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4.9554781262098446E-2"/>
                  <c:y val="4.811648776359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93-4C55-9DF8-AE0D20B0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INPS-Osservatori'!$R$37:$R$46</c:f>
              <c:numCache>
                <c:formatCode>#,##0</c:formatCode>
                <c:ptCount val="10"/>
                <c:pt idx="0">
                  <c:v>70777</c:v>
                </c:pt>
                <c:pt idx="1">
                  <c:v>105463</c:v>
                </c:pt>
                <c:pt idx="2">
                  <c:v>212516</c:v>
                </c:pt>
                <c:pt idx="3">
                  <c:v>344088</c:v>
                </c:pt>
                <c:pt idx="4">
                  <c:v>489236</c:v>
                </c:pt>
                <c:pt idx="5">
                  <c:v>640833</c:v>
                </c:pt>
                <c:pt idx="6">
                  <c:v>732989</c:v>
                </c:pt>
                <c:pt idx="7">
                  <c:v>857549</c:v>
                </c:pt>
                <c:pt idx="8">
                  <c:v>990388</c:v>
                </c:pt>
                <c:pt idx="9">
                  <c:v>1113751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393-4C55-9DF8-AE0D20B012EB}"/>
            </c:ext>
          </c:extLst>
        </c:ser>
        <c:ser>
          <c:idx val="4"/>
          <c:order val="5"/>
          <c:tx>
            <c:strRef>
              <c:f>'elab. su dati INPS-Osservatori'!$AF$36</c:f>
              <c:strCache>
                <c:ptCount val="1"/>
                <c:pt idx="0">
                  <c:v>Cumulata  Pensionamenti per V&amp;A dei lavoratori dipendenti privati</c:v>
                </c:pt>
              </c:strCache>
            </c:strRef>
          </c:tx>
          <c:spPr>
            <a:ln w="50800" cap="rnd" cmpd="dbl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5880758807588183E-2"/>
                  <c:y val="-3.0389360692797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93-4C55-9DF8-AE0D20B0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B0F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INPS-Osservatori'!$AF$37:$AF$46</c:f>
              <c:numCache>
                <c:formatCode>#,##0</c:formatCode>
                <c:ptCount val="10"/>
                <c:pt idx="0">
                  <c:v>113074</c:v>
                </c:pt>
                <c:pt idx="1">
                  <c:v>274747</c:v>
                </c:pt>
                <c:pt idx="2">
                  <c:v>407965</c:v>
                </c:pt>
                <c:pt idx="3">
                  <c:v>569817</c:v>
                </c:pt>
                <c:pt idx="4">
                  <c:v>727541</c:v>
                </c:pt>
                <c:pt idx="5">
                  <c:v>920637</c:v>
                </c:pt>
                <c:pt idx="6">
                  <c:v>1149251</c:v>
                </c:pt>
                <c:pt idx="7">
                  <c:v>1389157</c:v>
                </c:pt>
                <c:pt idx="8">
                  <c:v>1627129</c:v>
                </c:pt>
                <c:pt idx="9">
                  <c:v>1852925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393-4C55-9DF8-AE0D20B01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561263"/>
        <c:axId val="1604545423"/>
      </c:lineChart>
      <c:lineChart>
        <c:grouping val="standard"/>
        <c:varyColors val="0"/>
        <c:ser>
          <c:idx val="2"/>
          <c:order val="4"/>
          <c:tx>
            <c:strRef>
              <c:f>'elab. su dati INPS-Osservatori'!$AE$36</c:f>
              <c:strCache>
                <c:ptCount val="1"/>
                <c:pt idx="0">
                  <c:v>% dei Pensionamenti per V&amp;A dei lavoratori dipendenti privati su Cessazioni T.I.(dx)</c:v>
                </c:pt>
              </c:strCache>
            </c:strRef>
          </c:tx>
          <c:spPr>
            <a:ln w="63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INPS-Osservatori'!$AE$37:$AE$46</c:f>
              <c:numCache>
                <c:formatCode>0.00%</c:formatCode>
                <c:ptCount val="10"/>
                <c:pt idx="0">
                  <c:v>6.8339877781894293E-2</c:v>
                </c:pt>
                <c:pt idx="1">
                  <c:v>9.4950569886656955E-2</c:v>
                </c:pt>
                <c:pt idx="2">
                  <c:v>8.1980862639685556E-2</c:v>
                </c:pt>
                <c:pt idx="3">
                  <c:v>9.734252477587739E-2</c:v>
                </c:pt>
                <c:pt idx="4">
                  <c:v>9.343218933340916E-2</c:v>
                </c:pt>
                <c:pt idx="5">
                  <c:v>0.10961454730411316</c:v>
                </c:pt>
                <c:pt idx="6">
                  <c:v>0.16659379545341926</c:v>
                </c:pt>
                <c:pt idx="7">
                  <c:v>0.14375338552027955</c:v>
                </c:pt>
                <c:pt idx="8">
                  <c:v>0.12579543255989994</c:v>
                </c:pt>
                <c:pt idx="9">
                  <c:v>0.12521960958296363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393-4C55-9DF8-AE0D20B01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106399"/>
        <c:axId val="1554105439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6000000"/>
          <c:min val="-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61263"/>
        <c:crosses val="autoZero"/>
        <c:crossBetween val="between"/>
        <c:majorUnit val="500000"/>
      </c:valAx>
      <c:valAx>
        <c:axId val="1554105439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54106399"/>
        <c:crosses val="max"/>
        <c:crossBetween val="between"/>
      </c:valAx>
      <c:catAx>
        <c:axId val="1554106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4105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024393292301875E-2"/>
          <c:y val="0.83241304485242329"/>
          <c:w val="0.87864053578668522"/>
          <c:h val="0.16758695514757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11511975637192E-2"/>
          <c:y val="1.3909513485079402E-2"/>
          <c:w val="0.90335403196551656"/>
          <c:h val="0.85859136539357717"/>
        </c:manualLayout>
      </c:layout>
      <c:lineChart>
        <c:grouping val="standard"/>
        <c:varyColors val="0"/>
        <c:ser>
          <c:idx val="7"/>
          <c:order val="0"/>
          <c:tx>
            <c:strRef>
              <c:f>'elab. su dati INPS-Osservatori'!$AA$36</c:f>
              <c:strCache>
                <c:ptCount val="1"/>
                <c:pt idx="0">
                  <c:v>Nuovi T.I. netti + trasformati a T.I.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2.4777390631049282E-2"/>
                  <c:y val="7.59734017319941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E3-4EF0-8CD2-4189E55A4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INPS-Osservatori'!$AA$37:$AA$46</c:f>
              <c:numCache>
                <c:formatCode>#,##0</c:formatCode>
                <c:ptCount val="10"/>
                <c:pt idx="0">
                  <c:v>-60562</c:v>
                </c:pt>
                <c:pt idx="1">
                  <c:v>799568</c:v>
                </c:pt>
                <c:pt idx="2">
                  <c:v>833271</c:v>
                </c:pt>
                <c:pt idx="3">
                  <c:v>673665</c:v>
                </c:pt>
                <c:pt idx="4">
                  <c:v>833858</c:v>
                </c:pt>
                <c:pt idx="5">
                  <c:v>1215166</c:v>
                </c:pt>
                <c:pt idx="6">
                  <c:v>1473344</c:v>
                </c:pt>
                <c:pt idx="7">
                  <c:v>1569719</c:v>
                </c:pt>
                <c:pt idx="8">
                  <c:v>1887824</c:v>
                </c:pt>
                <c:pt idx="9">
                  <c:v>2268812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3-4EF0-8CD2-4189E55A46A2}"/>
            </c:ext>
          </c:extLst>
        </c:ser>
        <c:ser>
          <c:idx val="9"/>
          <c:order val="1"/>
          <c:tx>
            <c:strRef>
              <c:f>'elab. su dati INPS-Osservatori'!$AC$36</c:f>
              <c:strCache>
                <c:ptCount val="1"/>
                <c:pt idx="0">
                  <c:v>Nuovi T.D. netti - trasformati a T.I. </c:v>
                </c:pt>
              </c:strCache>
            </c:strRef>
          </c:tx>
          <c:spPr>
            <a:ln w="5080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2798766383963003"/>
                  <c:y val="-3.2921807417197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E3-4EF0-8CD2-4189E55A4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INPS-Osservatori'!$AC$37:$AC$46</c:f>
              <c:numCache>
                <c:formatCode>#,##0</c:formatCode>
                <c:ptCount val="10"/>
                <c:pt idx="0">
                  <c:v>13621</c:v>
                </c:pt>
                <c:pt idx="1">
                  <c:v>-180384</c:v>
                </c:pt>
                <c:pt idx="2">
                  <c:v>12822</c:v>
                </c:pt>
                <c:pt idx="3">
                  <c:v>397176</c:v>
                </c:pt>
                <c:pt idx="4">
                  <c:v>432981</c:v>
                </c:pt>
                <c:pt idx="5">
                  <c:v>279834</c:v>
                </c:pt>
                <c:pt idx="6">
                  <c:v>97515</c:v>
                </c:pt>
                <c:pt idx="7">
                  <c:v>441564</c:v>
                </c:pt>
                <c:pt idx="8">
                  <c:v>470721</c:v>
                </c:pt>
                <c:pt idx="9">
                  <c:v>528627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E3-4EF0-8CD2-4189E55A46A2}"/>
            </c:ext>
          </c:extLst>
        </c:ser>
        <c:ser>
          <c:idx val="4"/>
          <c:order val="2"/>
          <c:tx>
            <c:strRef>
              <c:f>'elab. su dati INPS-Osservatori'!$X$36</c:f>
              <c:strCache>
                <c:ptCount val="1"/>
                <c:pt idx="0">
                  <c:v>Nuovi Apprendistato netti - trasformati a T.I.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INPS-Osservatori'!$X$37:$X$46</c:f>
              <c:numCache>
                <c:formatCode>#,##0</c:formatCode>
                <c:ptCount val="10"/>
                <c:pt idx="0">
                  <c:v>1150</c:v>
                </c:pt>
                <c:pt idx="1">
                  <c:v>-49655</c:v>
                </c:pt>
                <c:pt idx="2">
                  <c:v>-24422</c:v>
                </c:pt>
                <c:pt idx="3">
                  <c:v>33226</c:v>
                </c:pt>
                <c:pt idx="4">
                  <c:v>111881</c:v>
                </c:pt>
                <c:pt idx="5">
                  <c:v>178246</c:v>
                </c:pt>
                <c:pt idx="6">
                  <c:v>179561</c:v>
                </c:pt>
                <c:pt idx="7">
                  <c:v>195364</c:v>
                </c:pt>
                <c:pt idx="8">
                  <c:v>214456</c:v>
                </c:pt>
                <c:pt idx="9">
                  <c:v>240654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E3-4EF0-8CD2-4189E55A46A2}"/>
            </c:ext>
          </c:extLst>
        </c:ser>
        <c:ser>
          <c:idx val="5"/>
          <c:order val="3"/>
          <c:tx>
            <c:strRef>
              <c:f>'elab. su dati INPS-Osservatori'!$Y$36</c:f>
              <c:strCache>
                <c:ptCount val="1"/>
                <c:pt idx="0">
                  <c:v>Nuovi Somministrati netti</c:v>
                </c:pt>
              </c:strCache>
            </c:strRef>
          </c:tx>
          <c:spPr>
            <a:ln w="31750" cap="rnd" cmpd="sng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INPS-Osservatori'!$Y$37:$Y$46</c:f>
              <c:numCache>
                <c:formatCode>#,##0</c:formatCode>
                <c:ptCount val="10"/>
                <c:pt idx="0">
                  <c:v>15493</c:v>
                </c:pt>
                <c:pt idx="1">
                  <c:v>24450</c:v>
                </c:pt>
                <c:pt idx="2">
                  <c:v>61930</c:v>
                </c:pt>
                <c:pt idx="3">
                  <c:v>107323</c:v>
                </c:pt>
                <c:pt idx="4">
                  <c:v>156311</c:v>
                </c:pt>
                <c:pt idx="5">
                  <c:v>161437</c:v>
                </c:pt>
                <c:pt idx="6">
                  <c:v>187423</c:v>
                </c:pt>
                <c:pt idx="7">
                  <c:v>251942</c:v>
                </c:pt>
                <c:pt idx="8">
                  <c:v>255781</c:v>
                </c:pt>
                <c:pt idx="9">
                  <c:v>263361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E3-4EF0-8CD2-4189E55A46A2}"/>
            </c:ext>
          </c:extLst>
        </c:ser>
        <c:ser>
          <c:idx val="6"/>
          <c:order val="4"/>
          <c:tx>
            <c:strRef>
              <c:f>'elab. su dati INPS-Osservatori'!$Z$36</c:f>
              <c:strCache>
                <c:ptCount val="1"/>
                <c:pt idx="0">
                  <c:v>Nuovi Intermittenti netti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INPS-Osservatori'!$Z$37:$Z$46</c:f>
              <c:numCache>
                <c:formatCode>#,##0</c:formatCode>
                <c:ptCount val="10"/>
                <c:pt idx="0">
                  <c:v>-11300</c:v>
                </c:pt>
                <c:pt idx="1">
                  <c:v>-17294</c:v>
                </c:pt>
                <c:pt idx="2">
                  <c:v>7993</c:v>
                </c:pt>
                <c:pt idx="3">
                  <c:v>128119</c:v>
                </c:pt>
                <c:pt idx="4">
                  <c:v>174849</c:v>
                </c:pt>
                <c:pt idx="5">
                  <c:v>222372</c:v>
                </c:pt>
                <c:pt idx="6">
                  <c:v>159467</c:v>
                </c:pt>
                <c:pt idx="7">
                  <c:v>238302</c:v>
                </c:pt>
                <c:pt idx="8">
                  <c:v>268742</c:v>
                </c:pt>
                <c:pt idx="9">
                  <c:v>301566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E3-4EF0-8CD2-4189E55A46A2}"/>
            </c:ext>
          </c:extLst>
        </c:ser>
        <c:ser>
          <c:idx val="1"/>
          <c:order val="5"/>
          <c:tx>
            <c:strRef>
              <c:f>'elab. su dati INPS-Osservatori'!$AG$36</c:f>
              <c:strCache>
                <c:ptCount val="1"/>
                <c:pt idx="0">
                  <c:v>Nuovi Stagionali netti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INPS-Osservatori'!$AG$37:$AG$46</c:f>
              <c:numCache>
                <c:formatCode>#,##0</c:formatCode>
                <c:ptCount val="10"/>
                <c:pt idx="0">
                  <c:v>4624</c:v>
                </c:pt>
                <c:pt idx="1">
                  <c:v>7127</c:v>
                </c:pt>
                <c:pt idx="2">
                  <c:v>16296</c:v>
                </c:pt>
                <c:pt idx="3">
                  <c:v>27584</c:v>
                </c:pt>
                <c:pt idx="4">
                  <c:v>35257</c:v>
                </c:pt>
                <c:pt idx="5">
                  <c:v>50991</c:v>
                </c:pt>
                <c:pt idx="6">
                  <c:v>-13200</c:v>
                </c:pt>
                <c:pt idx="7">
                  <c:v>64197</c:v>
                </c:pt>
                <c:pt idx="8">
                  <c:v>83190</c:v>
                </c:pt>
                <c:pt idx="9">
                  <c:v>100745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E3-4EF0-8CD2-4189E55A46A2}"/>
            </c:ext>
          </c:extLst>
        </c:ser>
        <c:ser>
          <c:idx val="0"/>
          <c:order val="6"/>
          <c:tx>
            <c:strRef>
              <c:f>'elab. su dati INPS-Osservatori'!$AF$36</c:f>
              <c:strCache>
                <c:ptCount val="1"/>
                <c:pt idx="0">
                  <c:v>Cumulata  Pensionamenti per V&amp;A dei lavoratori dipendenti privati</c:v>
                </c:pt>
              </c:strCache>
            </c:strRef>
          </c:tx>
          <c:spPr>
            <a:ln w="50800" cap="rnd" cmpd="dbl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0971738288811574E-2"/>
                  <c:y val="6.8376061558794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E3-4EF0-8CD2-4189E55A4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INPS-Osservatori'!$AF$37:$AF$46</c:f>
              <c:numCache>
                <c:formatCode>#,##0</c:formatCode>
                <c:ptCount val="10"/>
                <c:pt idx="0">
                  <c:v>113074</c:v>
                </c:pt>
                <c:pt idx="1">
                  <c:v>274747</c:v>
                </c:pt>
                <c:pt idx="2">
                  <c:v>407965</c:v>
                </c:pt>
                <c:pt idx="3">
                  <c:v>569817</c:v>
                </c:pt>
                <c:pt idx="4">
                  <c:v>727541</c:v>
                </c:pt>
                <c:pt idx="5">
                  <c:v>920637</c:v>
                </c:pt>
                <c:pt idx="6">
                  <c:v>1149251</c:v>
                </c:pt>
                <c:pt idx="7">
                  <c:v>1389157</c:v>
                </c:pt>
                <c:pt idx="8">
                  <c:v>1627129</c:v>
                </c:pt>
                <c:pt idx="9">
                  <c:v>1852925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E3-4EF0-8CD2-4189E55A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561263"/>
        <c:axId val="1604545423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2300000"/>
          <c:min val="-2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61263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943476577622919E-2"/>
          <c:y val="0.88034129405634753"/>
          <c:w val="0.93650793650793651"/>
          <c:h val="0.11965870594365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61894024349559E-2"/>
          <c:y val="1.8239996569296035E-2"/>
          <c:w val="0.90907766697616088"/>
          <c:h val="0.61602577062956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su dati INPS-Osservatori'!$AE$50</c:f>
              <c:strCache>
                <c:ptCount val="1"/>
                <c:pt idx="0">
                  <c:v>Coeff. Collin. con Pensionamenti V&amp;A di lavoratori dipendenti privati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3.7209302325581395E-2"/>
                  <c:y val="-2.5372658423283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732-8FFD-30F06EE56F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'elab. su dati INPS-Osservatori'!$AC$51:$AD$57</c:f>
              <c:multiLvlStrCache>
                <c:ptCount val="7"/>
                <c:lvl>
                  <c:pt idx="0">
                    <c:v>Intermittenti</c:v>
                  </c:pt>
                  <c:pt idx="1">
                    <c:v>di Somministrazione</c:v>
                  </c:pt>
                  <c:pt idx="2">
                    <c:v>Stagionali</c:v>
                  </c:pt>
                  <c:pt idx="3">
                    <c:v>T.I.</c:v>
                  </c:pt>
                  <c:pt idx="4">
                    <c:v>Apprendistato</c:v>
                  </c:pt>
                  <c:pt idx="5">
                    <c:v>T.D.</c:v>
                  </c:pt>
                  <c:pt idx="6">
                    <c:v>Trasf. in contratti
 ordinari a T.I.</c:v>
                  </c:pt>
                </c:lvl>
                <c:lvl>
                  <c:pt idx="0">
                    <c:v>Attivazioni nette (Attivazioni - Cessazioni)</c:v>
                  </c:pt>
                  <c:pt idx="6">
                    <c:v>Ricomposizione stock</c:v>
                  </c:pt>
                </c:lvl>
              </c:multiLvlStrCache>
            </c:multiLvlStrRef>
          </c:cat>
          <c:val>
            <c:numRef>
              <c:f>'elab. su dati INPS-Osservatori'!$AE$51:$AE$57</c:f>
              <c:numCache>
                <c:formatCode>0%</c:formatCode>
                <c:ptCount val="7"/>
                <c:pt idx="0">
                  <c:v>2.0175159869028795E-2</c:v>
                </c:pt>
                <c:pt idx="1">
                  <c:v>-5.5666246618913541E-2</c:v>
                </c:pt>
                <c:pt idx="2">
                  <c:v>0.13769107113356141</c:v>
                </c:pt>
                <c:pt idx="3">
                  <c:v>-0.22173814288187779</c:v>
                </c:pt>
                <c:pt idx="4">
                  <c:v>0.35723775820433507</c:v>
                </c:pt>
                <c:pt idx="5">
                  <c:v>0.57727894768545418</c:v>
                </c:pt>
                <c:pt idx="6">
                  <c:v>0.74630473672754827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6-4732-8FFD-30F06EE5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90208"/>
        <c:axId val="92692608"/>
      </c:barChart>
      <c:catAx>
        <c:axId val="926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2608"/>
        <c:crosses val="autoZero"/>
        <c:auto val="1"/>
        <c:lblAlgn val="ctr"/>
        <c:lblOffset val="100"/>
        <c:noMultiLvlLbl val="0"/>
      </c:catAx>
      <c:valAx>
        <c:axId val="926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61894024349559E-2"/>
          <c:y val="1.8239996569296035E-2"/>
          <c:w val="0.90907766697616088"/>
          <c:h val="0.61602577062956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su dati INPS-Osservatori'!$AF$50</c:f>
              <c:strCache>
                <c:ptCount val="1"/>
                <c:pt idx="0">
                  <c:v>Cumulata 2014-2022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3.7209302325581395E-2"/>
                  <c:y val="-2.5372658423283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A4-41E2-9378-482C3F288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'elab. su dati INPS-Osservatori'!$AC$51:$AD$57</c:f>
              <c:multiLvlStrCache>
                <c:ptCount val="7"/>
                <c:lvl>
                  <c:pt idx="0">
                    <c:v>Intermittenti</c:v>
                  </c:pt>
                  <c:pt idx="1">
                    <c:v>di Somministrazione</c:v>
                  </c:pt>
                  <c:pt idx="2">
                    <c:v>Stagionali</c:v>
                  </c:pt>
                  <c:pt idx="3">
                    <c:v>T.I.</c:v>
                  </c:pt>
                  <c:pt idx="4">
                    <c:v>Apprendistato</c:v>
                  </c:pt>
                  <c:pt idx="5">
                    <c:v>T.D.</c:v>
                  </c:pt>
                  <c:pt idx="6">
                    <c:v>Trasf. in contratti
 ordinari a T.I.</c:v>
                  </c:pt>
                </c:lvl>
                <c:lvl>
                  <c:pt idx="0">
                    <c:v>Attivazioni nette (Attivazioni - Cessazioni)</c:v>
                  </c:pt>
                  <c:pt idx="6">
                    <c:v>Ricomposizione stock</c:v>
                  </c:pt>
                </c:lvl>
              </c:multiLvlStrCache>
            </c:multiLvlStrRef>
          </c:cat>
          <c:val>
            <c:numRef>
              <c:f>'elab. su dati INPS-Osservatori'!$AF$51:$AF$57</c:f>
              <c:numCache>
                <c:formatCode>_-* #,##0_-;\-* #,##0_-;_-* "-"??_-;_-@_-</c:formatCode>
                <c:ptCount val="7"/>
                <c:pt idx="0">
                  <c:v>301566</c:v>
                </c:pt>
                <c:pt idx="1">
                  <c:v>263361</c:v>
                </c:pt>
                <c:pt idx="2">
                  <c:v>100745</c:v>
                </c:pt>
                <c:pt idx="3">
                  <c:v>-3758525</c:v>
                </c:pt>
                <c:pt idx="4">
                  <c:v>1113751</c:v>
                </c:pt>
                <c:pt idx="5">
                  <c:v>5682867</c:v>
                </c:pt>
                <c:pt idx="6">
                  <c:v>6027337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4-41E2-9378-482C3F288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90208"/>
        <c:axId val="92692608"/>
      </c:barChart>
      <c:catAx>
        <c:axId val="926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2608"/>
        <c:crosses val="autoZero"/>
        <c:auto val="1"/>
        <c:lblAlgn val="ctr"/>
        <c:lblOffset val="100"/>
        <c:noMultiLvlLbl val="0"/>
      </c:catAx>
      <c:valAx>
        <c:axId val="926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26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en-US"/>
              <a:t>Cessazioni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appoggio2!$G$5</c:f>
              <c:strCache>
                <c:ptCount val="1"/>
                <c:pt idx="0">
                  <c:v>Cess Totali</c:v>
                </c:pt>
              </c:strCache>
            </c:strRef>
          </c:tx>
          <c:spPr>
            <a:ln w="635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915030526989807E-2"/>
                  <c:y val="6.914431998466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EF-4148-8922-F5EC236BBEC5}"/>
                </c:ext>
              </c:extLst>
            </c:dLbl>
            <c:dLbl>
              <c:idx val="1"/>
              <c:layout>
                <c:manualLayout>
                  <c:x val="-3.9215682238105912E-2"/>
                  <c:y val="-0.17516561062782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EF-4148-8922-F5EC236BBEC5}"/>
                </c:ext>
              </c:extLst>
            </c:dLbl>
            <c:dLbl>
              <c:idx val="2"/>
              <c:layout>
                <c:manualLayout>
                  <c:x val="-4.7929724602749693E-17"/>
                  <c:y val="8.9887615980069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EF-4148-8922-F5EC236BBEC5}"/>
                </c:ext>
              </c:extLst>
            </c:dLbl>
            <c:dLbl>
              <c:idx val="3"/>
              <c:layout>
                <c:manualLayout>
                  <c:x val="6.4052280988906279E-2"/>
                  <c:y val="0.11754534397393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EF-4148-8922-F5EC236BBEC5}"/>
                </c:ext>
              </c:extLst>
            </c:dLbl>
            <c:dLbl>
              <c:idx val="4"/>
              <c:layout>
                <c:manualLayout>
                  <c:x val="-5.8823523357158833E-2"/>
                  <c:y val="-0.103716479977002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EF-4148-8922-F5EC236BBEC5}"/>
                </c:ext>
              </c:extLst>
            </c:dLbl>
            <c:dLbl>
              <c:idx val="5"/>
              <c:layout>
                <c:manualLayout>
                  <c:x val="6.2745091580969428E-2"/>
                  <c:y val="4.6096213323112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EF-4148-8922-F5EC236BBEC5}"/>
                </c:ext>
              </c:extLst>
            </c:dLbl>
            <c:dLbl>
              <c:idx val="6"/>
              <c:layout>
                <c:manualLayout>
                  <c:x val="-7.8431364476211785E-3"/>
                  <c:y val="8.5277994647757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EF-4148-8922-F5EC236BBEC5}"/>
                </c:ext>
              </c:extLst>
            </c:dLbl>
            <c:dLbl>
              <c:idx val="7"/>
              <c:layout>
                <c:manualLayout>
                  <c:x val="3.1372545790484617E-2"/>
                  <c:y val="8.5277994647757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EF-4148-8922-F5EC236BBEC5}"/>
                </c:ext>
              </c:extLst>
            </c:dLbl>
            <c:dLbl>
              <c:idx val="8"/>
              <c:layout>
                <c:manualLayout>
                  <c:x val="-0.16209148658417091"/>
                  <c:y val="-7.6058751983135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EF-4148-8922-F5EC236BBEC5}"/>
                </c:ext>
              </c:extLst>
            </c:dLbl>
            <c:dLbl>
              <c:idx val="9"/>
              <c:layout>
                <c:manualLayout>
                  <c:x val="-3.9215682238105893E-3"/>
                  <c:y val="-0.108326101309313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EF-4148-8922-F5EC236BBE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appoggio2!$F$6:$F$15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appoggio2!$G$6:$G$15</c:f>
              <c:numCache>
                <c:formatCode>#,##0</c:formatCode>
                <c:ptCount val="10"/>
                <c:pt idx="0">
                  <c:v>5462196</c:v>
                </c:pt>
                <c:pt idx="1">
                  <c:v>5628370</c:v>
                </c:pt>
                <c:pt idx="2">
                  <c:v>5530394</c:v>
                </c:pt>
                <c:pt idx="3">
                  <c:v>6616623</c:v>
                </c:pt>
                <c:pt idx="4">
                  <c:v>7201981</c:v>
                </c:pt>
                <c:pt idx="5">
                  <c:v>7139323</c:v>
                </c:pt>
                <c:pt idx="6">
                  <c:v>5764460</c:v>
                </c:pt>
                <c:pt idx="7">
                  <c:v>6566856</c:v>
                </c:pt>
                <c:pt idx="8">
                  <c:v>7729665</c:v>
                </c:pt>
                <c:pt idx="9">
                  <c:v>7651979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F-4148-8922-F5EC236BB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628864"/>
        <c:axId val="1092630304"/>
      </c:lineChart>
      <c:catAx>
        <c:axId val="10926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092630304"/>
        <c:crosses val="autoZero"/>
        <c:auto val="1"/>
        <c:lblAlgn val="ctr"/>
        <c:lblOffset val="100"/>
        <c:noMultiLvlLbl val="0"/>
      </c:catAx>
      <c:valAx>
        <c:axId val="109263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09262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appoggio2!$G$34</c:f>
              <c:strCache>
                <c:ptCount val="1"/>
                <c:pt idx="0">
                  <c:v>att. T.I.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appoggio2!$F$35:$F$44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appoggio2!$G$35:$G$44</c:f>
              <c:numCache>
                <c:formatCode>General</c:formatCode>
                <c:ptCount val="10"/>
                <c:pt idx="0">
                  <c:v>1215789</c:v>
                </c:pt>
                <c:pt idx="1">
                  <c:v>1952927</c:v>
                </c:pt>
                <c:pt idx="2">
                  <c:v>1233575</c:v>
                </c:pt>
                <c:pt idx="3">
                  <c:v>1139508</c:v>
                </c:pt>
                <c:pt idx="4">
                  <c:v>1258725</c:v>
                </c:pt>
                <c:pt idx="5">
                  <c:v>1353767</c:v>
                </c:pt>
                <c:pt idx="6">
                  <c:v>1007538</c:v>
                </c:pt>
                <c:pt idx="7">
                  <c:v>1167508</c:v>
                </c:pt>
                <c:pt idx="8">
                  <c:v>1389180</c:v>
                </c:pt>
                <c:pt idx="9">
                  <c:v>1353740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3-4344-A5B5-75B5AC238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071536"/>
        <c:axId val="1083419248"/>
      </c:lineChart>
      <c:catAx>
        <c:axId val="18700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083419248"/>
        <c:crosses val="autoZero"/>
        <c:auto val="1"/>
        <c:lblAlgn val="ctr"/>
        <c:lblOffset val="100"/>
        <c:noMultiLvlLbl val="0"/>
      </c:catAx>
      <c:valAx>
        <c:axId val="108341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8700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subordinati</a:t>
            </a:r>
            <a:r>
              <a:rPr lang="it-IT" baseline="0">
                <a:solidFill>
                  <a:schemeClr val="tx1"/>
                </a:solidFill>
              </a:rPr>
              <a:t> </a:t>
            </a:r>
            <a:r>
              <a:rPr lang="it-IT">
                <a:solidFill>
                  <a:schemeClr val="tx1"/>
                </a:solidFill>
              </a:rPr>
              <a:t>a T.D.</a:t>
            </a:r>
          </a:p>
        </c:rich>
      </c:tx>
      <c:layout>
        <c:manualLayout>
          <c:xMode val="edge"/>
          <c:yMode val="edge"/>
          <c:x val="0.30888888888888888"/>
          <c:y val="1.8879052539139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213648293963255"/>
          <c:y val="2.5923391926529267E-2"/>
          <c:w val="0.8273079615048119"/>
          <c:h val="0.87000174296764587"/>
        </c:manualLayout>
      </c:layout>
      <c:lineChart>
        <c:grouping val="standard"/>
        <c:varyColors val="0"/>
        <c:ser>
          <c:idx val="4"/>
          <c:order val="0"/>
          <c:tx>
            <c:strRef>
              <c:f>'elab. su dati INPS-Osservatori'!$F$36</c:f>
              <c:strCache>
                <c:ptCount val="1"/>
                <c:pt idx="0">
                  <c:v>var. netta T.D.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INPS-Osservatori'!$F$37:$F$46</c:f>
              <c:numCache>
                <c:formatCode>#,##0</c:formatCode>
                <c:ptCount val="10"/>
                <c:pt idx="0">
                  <c:v>322226</c:v>
                </c:pt>
                <c:pt idx="1">
                  <c:v>330414</c:v>
                </c:pt>
                <c:pt idx="2">
                  <c:v>536503</c:v>
                </c:pt>
                <c:pt idx="3">
                  <c:v>674022</c:v>
                </c:pt>
                <c:pt idx="4">
                  <c:v>558892</c:v>
                </c:pt>
                <c:pt idx="5">
                  <c:v>550753</c:v>
                </c:pt>
                <c:pt idx="6">
                  <c:v>349764</c:v>
                </c:pt>
                <c:pt idx="7">
                  <c:v>833031</c:v>
                </c:pt>
                <c:pt idx="8">
                  <c:v>736073</c:v>
                </c:pt>
                <c:pt idx="9">
                  <c:v>791189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1-4992-8CF1-7C5312F37EC5}"/>
            </c:ext>
          </c:extLst>
        </c:ser>
        <c:ser>
          <c:idx val="5"/>
          <c:order val="1"/>
          <c:tx>
            <c:strRef>
              <c:f>'elab. su dati INPS-Osservatori'!$G$36</c:f>
              <c:strCache>
                <c:ptCount val="1"/>
                <c:pt idx="0">
                  <c:v>var netta T.D. - trasformazioni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INPS-Osservatori'!$G$37:$G$46</c:f>
              <c:numCache>
                <c:formatCode>#,##0</c:formatCode>
                <c:ptCount val="10"/>
                <c:pt idx="0">
                  <c:v>13621</c:v>
                </c:pt>
                <c:pt idx="1">
                  <c:v>-194005</c:v>
                </c:pt>
                <c:pt idx="2">
                  <c:v>193206</c:v>
                </c:pt>
                <c:pt idx="3">
                  <c:v>384354</c:v>
                </c:pt>
                <c:pt idx="4">
                  <c:v>35805</c:v>
                </c:pt>
                <c:pt idx="5">
                  <c:v>-153147</c:v>
                </c:pt>
                <c:pt idx="6">
                  <c:v>-182319</c:v>
                </c:pt>
                <c:pt idx="7">
                  <c:v>344049</c:v>
                </c:pt>
                <c:pt idx="8">
                  <c:v>29157</c:v>
                </c:pt>
                <c:pt idx="9">
                  <c:v>57906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1-4992-8CF1-7C5312F3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428513150153601"/>
          <c:w val="1"/>
          <c:h val="8.5714868498464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appoggio2!$G$69</c:f>
              <c:strCache>
                <c:ptCount val="1"/>
                <c:pt idx="0">
                  <c:v>att. Totali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appoggio2!$F$70:$F$79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appoggio2!$G$70:$G$79</c:f>
              <c:numCache>
                <c:formatCode>#,##0</c:formatCode>
                <c:ptCount val="10"/>
                <c:pt idx="0">
                  <c:v>-36974</c:v>
                </c:pt>
                <c:pt idx="1">
                  <c:v>620786</c:v>
                </c:pt>
                <c:pt idx="2">
                  <c:v>324078</c:v>
                </c:pt>
                <c:pt idx="3">
                  <c:v>459203</c:v>
                </c:pt>
                <c:pt idx="4">
                  <c:v>378044</c:v>
                </c:pt>
                <c:pt idx="5">
                  <c:v>362909</c:v>
                </c:pt>
                <c:pt idx="6">
                  <c:v>-23936</c:v>
                </c:pt>
                <c:pt idx="7">
                  <c:v>676978</c:v>
                </c:pt>
                <c:pt idx="8">
                  <c:v>419626</c:v>
                </c:pt>
                <c:pt idx="9">
                  <c:v>523051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3-47AD-A19C-EBF4E4833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524864"/>
        <c:axId val="1201549824"/>
      </c:lineChart>
      <c:catAx>
        <c:axId val="120152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1549824"/>
        <c:crosses val="autoZero"/>
        <c:auto val="1"/>
        <c:lblAlgn val="ctr"/>
        <c:lblOffset val="100"/>
        <c:noMultiLvlLbl val="0"/>
      </c:catAx>
      <c:valAx>
        <c:axId val="12015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152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di Apprendistato</a:t>
            </a:r>
          </a:p>
        </c:rich>
      </c:tx>
      <c:layout>
        <c:manualLayout>
          <c:xMode val="edge"/>
          <c:yMode val="edge"/>
          <c:x val="0.31674796747967482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213648293963255"/>
          <c:y val="2.639047998099265E-2"/>
          <c:w val="0.8273079615048119"/>
          <c:h val="0.88637206282716174"/>
        </c:manualLayout>
      </c:layout>
      <c:lineChart>
        <c:grouping val="standard"/>
        <c:varyColors val="0"/>
        <c:ser>
          <c:idx val="4"/>
          <c:order val="0"/>
          <c:tx>
            <c:strRef>
              <c:f>'elab. su dati INPS-Osservatori'!$F$49</c:f>
              <c:strCache>
                <c:ptCount val="1"/>
                <c:pt idx="0">
                  <c:v>var. netta Apprendistato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INPS-Osservatori'!$F$50:$F$59</c:f>
              <c:numCache>
                <c:formatCode>#,##0</c:formatCode>
                <c:ptCount val="10"/>
                <c:pt idx="0">
                  <c:v>70777</c:v>
                </c:pt>
                <c:pt idx="1">
                  <c:v>34686</c:v>
                </c:pt>
                <c:pt idx="2">
                  <c:v>107053</c:v>
                </c:pt>
                <c:pt idx="3">
                  <c:v>131572</c:v>
                </c:pt>
                <c:pt idx="4">
                  <c:v>145148</c:v>
                </c:pt>
                <c:pt idx="5">
                  <c:v>151597</c:v>
                </c:pt>
                <c:pt idx="6">
                  <c:v>92156</c:v>
                </c:pt>
                <c:pt idx="7">
                  <c:v>124560</c:v>
                </c:pt>
                <c:pt idx="8">
                  <c:v>132839</c:v>
                </c:pt>
                <c:pt idx="9">
                  <c:v>123363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9-4504-8C13-DAEB2D0E9D69}"/>
            </c:ext>
          </c:extLst>
        </c:ser>
        <c:ser>
          <c:idx val="5"/>
          <c:order val="1"/>
          <c:tx>
            <c:strRef>
              <c:f>'elab. su dati INPS-Osservatori'!$G$49</c:f>
              <c:strCache>
                <c:ptCount val="1"/>
                <c:pt idx="0">
                  <c:v>var netta Apprendistato - trasformazioni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INPS-Osservatori'!$G$50:$G$59</c:f>
              <c:numCache>
                <c:formatCode>#,##0</c:formatCode>
                <c:ptCount val="10"/>
                <c:pt idx="0">
                  <c:v>1150</c:v>
                </c:pt>
                <c:pt idx="1">
                  <c:v>-50805</c:v>
                </c:pt>
                <c:pt idx="2">
                  <c:v>25233</c:v>
                </c:pt>
                <c:pt idx="3">
                  <c:v>57648</c:v>
                </c:pt>
                <c:pt idx="4">
                  <c:v>78655</c:v>
                </c:pt>
                <c:pt idx="5">
                  <c:v>66365</c:v>
                </c:pt>
                <c:pt idx="6">
                  <c:v>1315</c:v>
                </c:pt>
                <c:pt idx="7">
                  <c:v>15803</c:v>
                </c:pt>
                <c:pt idx="8">
                  <c:v>19092</c:v>
                </c:pt>
                <c:pt idx="9">
                  <c:v>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9-4504-8C13-DAEB2D0E9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29658792650899E-3"/>
          <c:y val="0.91428513150153601"/>
          <c:w val="0.99173184601924758"/>
          <c:h val="8.5714868498464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in Somministrazione</a:t>
            </a:r>
          </a:p>
        </c:rich>
      </c:tx>
      <c:layout>
        <c:manualLayout>
          <c:xMode val="edge"/>
          <c:yMode val="edge"/>
          <c:x val="0.30258796918677849"/>
          <c:y val="9.4899205088390757E-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045622345987236"/>
          <c:y val="2.6061787602128732E-2"/>
          <c:w val="0.84898811429059173"/>
          <c:h val="0.81838645945263355"/>
        </c:manualLayout>
      </c:layout>
      <c:lineChart>
        <c:grouping val="standard"/>
        <c:varyColors val="0"/>
        <c:ser>
          <c:idx val="5"/>
          <c:order val="0"/>
          <c:tx>
            <c:strRef>
              <c:f>'elab. su dati INPS-Osservatori'!$D$88</c:f>
              <c:strCache>
                <c:ptCount val="1"/>
                <c:pt idx="0">
                  <c:v>contratti in Sommin. convertiti in Sommin. a T.I.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INPS-Osservatori'!$D$89:$D$98</c:f>
              <c:numCache>
                <c:formatCode>#,##0</c:formatCode>
                <c:ptCount val="10"/>
                <c:pt idx="0">
                  <c:v>1119</c:v>
                </c:pt>
                <c:pt idx="1">
                  <c:v>8729</c:v>
                </c:pt>
                <c:pt idx="2">
                  <c:v>3600</c:v>
                </c:pt>
                <c:pt idx="3">
                  <c:v>1415</c:v>
                </c:pt>
                <c:pt idx="4">
                  <c:v>9811</c:v>
                </c:pt>
                <c:pt idx="5">
                  <c:v>20883</c:v>
                </c:pt>
                <c:pt idx="6">
                  <c:v>11322</c:v>
                </c:pt>
                <c:pt idx="7">
                  <c:v>17805</c:v>
                </c:pt>
                <c:pt idx="8">
                  <c:v>26963</c:v>
                </c:pt>
                <c:pt idx="9">
                  <c:v>28486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B-47C2-B6D0-8602279053D0}"/>
            </c:ext>
          </c:extLst>
        </c:ser>
        <c:ser>
          <c:idx val="4"/>
          <c:order val="1"/>
          <c:tx>
            <c:strRef>
              <c:f>'elab. su dati INPS-Osservatori'!$G$62</c:f>
              <c:strCache>
                <c:ptCount val="1"/>
                <c:pt idx="0">
                  <c:v>var. netta Somministrazione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INPS-Osservatori'!$G$63:$G$72</c:f>
              <c:numCache>
                <c:formatCode>#,##0</c:formatCode>
                <c:ptCount val="10"/>
                <c:pt idx="0">
                  <c:v>15493</c:v>
                </c:pt>
                <c:pt idx="1">
                  <c:v>8957</c:v>
                </c:pt>
                <c:pt idx="2">
                  <c:v>37480</c:v>
                </c:pt>
                <c:pt idx="3">
                  <c:v>45393</c:v>
                </c:pt>
                <c:pt idx="4">
                  <c:v>48988</c:v>
                </c:pt>
                <c:pt idx="5">
                  <c:v>5126</c:v>
                </c:pt>
                <c:pt idx="6">
                  <c:v>25986</c:v>
                </c:pt>
                <c:pt idx="7">
                  <c:v>64519</c:v>
                </c:pt>
                <c:pt idx="8">
                  <c:v>3839</c:v>
                </c:pt>
                <c:pt idx="9">
                  <c:v>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B-47C2-B6D0-86022790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1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29658792650899E-3"/>
          <c:y val="0.91428513150153601"/>
          <c:w val="0.99173184601924758"/>
          <c:h val="8.5714868498464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Stagionali</a:t>
            </a:r>
          </a:p>
        </c:rich>
      </c:tx>
      <c:layout>
        <c:manualLayout>
          <c:xMode val="edge"/>
          <c:yMode val="edge"/>
          <c:x val="0.37575870089409563"/>
          <c:y val="9.489920508839075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419606085824638"/>
          <c:y val="2.6061787602128732E-2"/>
          <c:w val="0.86524827689221762"/>
          <c:h val="0.90854070428660472"/>
        </c:manualLayout>
      </c:layout>
      <c:lineChart>
        <c:grouping val="standard"/>
        <c:varyColors val="0"/>
        <c:ser>
          <c:idx val="4"/>
          <c:order val="0"/>
          <c:tx>
            <c:strRef>
              <c:f>'elab. su dati INPS-Osservatori'!$F$75</c:f>
              <c:strCache>
                <c:ptCount val="1"/>
                <c:pt idx="0">
                  <c:v>contratti Stagionali convertiti in Stagionali a T.I.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INPS-Osservatori'!$F$76:$F$85</c:f>
              <c:numCache>
                <c:formatCode>#,##0</c:formatCode>
                <c:ptCount val="10"/>
                <c:pt idx="0">
                  <c:v>4349</c:v>
                </c:pt>
                <c:pt idx="1">
                  <c:v>8324</c:v>
                </c:pt>
                <c:pt idx="2">
                  <c:v>4924</c:v>
                </c:pt>
                <c:pt idx="3">
                  <c:v>4101</c:v>
                </c:pt>
                <c:pt idx="4">
                  <c:v>6012</c:v>
                </c:pt>
                <c:pt idx="5">
                  <c:v>9391</c:v>
                </c:pt>
                <c:pt idx="6">
                  <c:v>7045</c:v>
                </c:pt>
                <c:pt idx="7">
                  <c:v>9218</c:v>
                </c:pt>
                <c:pt idx="8">
                  <c:v>13746</c:v>
                </c:pt>
                <c:pt idx="9">
                  <c:v>14613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C-4F63-BEBE-671B1112635A}"/>
            </c:ext>
          </c:extLst>
        </c:ser>
        <c:ser>
          <c:idx val="5"/>
          <c:order val="1"/>
          <c:tx>
            <c:strRef>
              <c:f>'elab. su dati INPS-Osservatori'!$E$75</c:f>
              <c:strCache>
                <c:ptCount val="1"/>
                <c:pt idx="0">
                  <c:v>var. netta Stagionali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INPS-Osservatori'!$E$76:$E$85</c:f>
              <c:numCache>
                <c:formatCode>#,##0</c:formatCode>
                <c:ptCount val="10"/>
                <c:pt idx="0">
                  <c:v>4624</c:v>
                </c:pt>
                <c:pt idx="1">
                  <c:v>2503</c:v>
                </c:pt>
                <c:pt idx="2">
                  <c:v>9169</c:v>
                </c:pt>
                <c:pt idx="3">
                  <c:v>11288</c:v>
                </c:pt>
                <c:pt idx="4">
                  <c:v>7673</c:v>
                </c:pt>
                <c:pt idx="5">
                  <c:v>15734</c:v>
                </c:pt>
                <c:pt idx="6">
                  <c:v>-64191</c:v>
                </c:pt>
                <c:pt idx="7">
                  <c:v>77397</c:v>
                </c:pt>
                <c:pt idx="8">
                  <c:v>18993</c:v>
                </c:pt>
                <c:pt idx="9">
                  <c:v>17555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C-4F63-BEBE-671B11126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  <c:max val="80000"/>
          <c:min val="-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29658792650899E-3"/>
          <c:y val="0.91428513150153601"/>
          <c:w val="0.99173184601924758"/>
          <c:h val="8.5714868498464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>
                <a:solidFill>
                  <a:schemeClr val="tx1"/>
                </a:solidFill>
              </a:rPr>
              <a:t>Contratti Intermittenti</a:t>
            </a:r>
          </a:p>
        </c:rich>
      </c:tx>
      <c:layout>
        <c:manualLayout>
          <c:xMode val="edge"/>
          <c:yMode val="edge"/>
          <c:x val="0.34865842989138557"/>
          <c:y val="9.4899205088390757E-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774619635960139"/>
          <c:y val="2.6061787602128732E-2"/>
          <c:w val="0.85169814139086264"/>
          <c:h val="0.86109110174240933"/>
        </c:manualLayout>
      </c:layout>
      <c:lineChart>
        <c:grouping val="standard"/>
        <c:varyColors val="0"/>
        <c:ser>
          <c:idx val="5"/>
          <c:order val="0"/>
          <c:tx>
            <c:strRef>
              <c:f>'elab. su dati INPS-Osservatori'!$E$88</c:f>
              <c:strCache>
                <c:ptCount val="1"/>
                <c:pt idx="0">
                  <c:v>contratti Intermittenti convertiti in Intermittenti a T.I.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INPS-Osservatori'!$E$89:$E$98</c:f>
              <c:numCache>
                <c:formatCode>#,##0</c:formatCode>
                <c:ptCount val="10"/>
                <c:pt idx="0">
                  <c:v>8261</c:v>
                </c:pt>
                <c:pt idx="1">
                  <c:v>5828</c:v>
                </c:pt>
                <c:pt idx="2">
                  <c:v>4396</c:v>
                </c:pt>
                <c:pt idx="3">
                  <c:v>6154</c:v>
                </c:pt>
                <c:pt idx="4">
                  <c:v>9981</c:v>
                </c:pt>
                <c:pt idx="5">
                  <c:v>14618</c:v>
                </c:pt>
                <c:pt idx="6">
                  <c:v>9672</c:v>
                </c:pt>
                <c:pt idx="7">
                  <c:v>8432</c:v>
                </c:pt>
                <c:pt idx="8">
                  <c:v>11605</c:v>
                </c:pt>
                <c:pt idx="9">
                  <c:v>12015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4-42A0-BA68-C80D7AD277F8}"/>
            </c:ext>
          </c:extLst>
        </c:ser>
        <c:ser>
          <c:idx val="4"/>
          <c:order val="1"/>
          <c:tx>
            <c:strRef>
              <c:f>'elab. su dati INPS-Osservatori'!$H$62</c:f>
              <c:strCache>
                <c:ptCount val="1"/>
                <c:pt idx="0">
                  <c:v>var. netta Intermittenti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INPS-Osservatori'!$B$24:$B$33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INPS-Osservatori'!$H$63:$H$72</c:f>
              <c:numCache>
                <c:formatCode>#,##0</c:formatCode>
                <c:ptCount val="10"/>
                <c:pt idx="0">
                  <c:v>-11300</c:v>
                </c:pt>
                <c:pt idx="1">
                  <c:v>-5994</c:v>
                </c:pt>
                <c:pt idx="2">
                  <c:v>25287</c:v>
                </c:pt>
                <c:pt idx="3">
                  <c:v>120126</c:v>
                </c:pt>
                <c:pt idx="4">
                  <c:v>46730</c:v>
                </c:pt>
                <c:pt idx="5">
                  <c:v>47523</c:v>
                </c:pt>
                <c:pt idx="6">
                  <c:v>-62905</c:v>
                </c:pt>
                <c:pt idx="7">
                  <c:v>78835</c:v>
                </c:pt>
                <c:pt idx="8">
                  <c:v>30440</c:v>
                </c:pt>
                <c:pt idx="9">
                  <c:v>32824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4-42A0-BA68-C80D7AD2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328640"/>
        <c:axId val="1431316160"/>
      </c:lineChart>
      <c:catAx>
        <c:axId val="143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16160"/>
        <c:crosses val="autoZero"/>
        <c:auto val="1"/>
        <c:lblAlgn val="ctr"/>
        <c:lblOffset val="100"/>
        <c:noMultiLvlLbl val="0"/>
      </c:catAx>
      <c:valAx>
        <c:axId val="14313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431328640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29658792650899E-3"/>
          <c:y val="0.91428513150153601"/>
          <c:w val="0.99173184601924758"/>
          <c:h val="8.5714868498464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/>
              <a:t>Occupati dipendenti (.000)</a:t>
            </a:r>
          </a:p>
        </c:rich>
      </c:tx>
      <c:layout>
        <c:manualLayout>
          <c:xMode val="edge"/>
          <c:yMode val="edge"/>
          <c:x val="0.3431028743358299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739624010413333"/>
          <c:y val="2.5428331875182269E-2"/>
          <c:w val="0.85279346179288562"/>
          <c:h val="0.81442876932050157"/>
        </c:manualLayout>
      </c:layout>
      <c:lineChart>
        <c:grouping val="standard"/>
        <c:varyColors val="0"/>
        <c:ser>
          <c:idx val="0"/>
          <c:order val="0"/>
          <c:tx>
            <c:strRef>
              <c:f>'elab. su dati INPS-Osservatori'!$AQ$20:$AR$20</c:f>
              <c:strCache>
                <c:ptCount val="2"/>
                <c:pt idx="0">
                  <c:v>Occupati dipendenti</c:v>
                </c:pt>
                <c:pt idx="1">
                  <c:v>CN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8970189701897018E-2"/>
                  <c:y val="-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06-4036-B259-25033C7EC73B}"/>
                </c:ext>
              </c:extLst>
            </c:dLbl>
            <c:dLbl>
              <c:idx val="9"/>
              <c:layout>
                <c:manualLayout>
                  <c:x val="-1.084010840108421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06-4036-B259-25033C7EC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INPS-Osservatori'!$AS$19:$BB$19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INPS-Osservatori'!$AS$20:$BB$20</c:f>
              <c:numCache>
                <c:formatCode>_-* #,##0_-;\-* #,##0_-;_-* "-"??_-;_-@_-</c:formatCode>
                <c:ptCount val="10"/>
                <c:pt idx="0">
                  <c:v>18122.599999999999</c:v>
                </c:pt>
                <c:pt idx="1">
                  <c:v>18311</c:v>
                </c:pt>
                <c:pt idx="2">
                  <c:v>18684.5</c:v>
                </c:pt>
                <c:pt idx="3">
                  <c:v>19080.7</c:v>
                </c:pt>
                <c:pt idx="4">
                  <c:v>19337.8</c:v>
                </c:pt>
                <c:pt idx="5">
                  <c:v>19491.400000000001</c:v>
                </c:pt>
                <c:pt idx="6">
                  <c:v>19133.2</c:v>
                </c:pt>
                <c:pt idx="7">
                  <c:v>19491.5</c:v>
                </c:pt>
                <c:pt idx="8">
                  <c:v>19919.2</c:v>
                </c:pt>
                <c:pt idx="9">
                  <c:v>20311.400000000001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6-4036-B259-25033C7EC73B}"/>
            </c:ext>
          </c:extLst>
        </c:ser>
        <c:ser>
          <c:idx val="1"/>
          <c:order val="1"/>
          <c:tx>
            <c:strRef>
              <c:f>'elab. su dati INPS-Osservatori'!$AQ$21:$AR$21</c:f>
              <c:strCache>
                <c:ptCount val="2"/>
                <c:pt idx="0">
                  <c:v>Occupati dipendenti</c:v>
                </c:pt>
                <c:pt idx="1">
                  <c:v>RFL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0.152777777777777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06-4036-B259-25033C7EC73B}"/>
                </c:ext>
              </c:extLst>
            </c:dLbl>
            <c:dLbl>
              <c:idx val="9"/>
              <c:layout>
                <c:manualLayout>
                  <c:x val="-0.10298102981029821"/>
                  <c:y val="0.17592592592592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06-4036-B259-25033C7EC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INPS-Osservatori'!$AS$19:$BB$19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INPS-Osservatori'!$AS$21:$BB$21</c:f>
              <c:numCache>
                <c:formatCode>_-* #,##0_-;\-* #,##0_-;_-* "-"??_-;_-@_-</c:formatCode>
                <c:ptCount val="10"/>
                <c:pt idx="0">
                  <c:v>16552.781999999999</c:v>
                </c:pt>
                <c:pt idx="1">
                  <c:v>16742.383999999998</c:v>
                </c:pt>
                <c:pt idx="2">
                  <c:v>17092.276999999998</c:v>
                </c:pt>
                <c:pt idx="3">
                  <c:v>17475.246999999999</c:v>
                </c:pt>
                <c:pt idx="4">
                  <c:v>17691.951000000001</c:v>
                </c:pt>
                <c:pt idx="5">
                  <c:v>17847.719000000001</c:v>
                </c:pt>
                <c:pt idx="6">
                  <c:v>17356.8</c:v>
                </c:pt>
                <c:pt idx="7">
                  <c:v>17630.018</c:v>
                </c:pt>
                <c:pt idx="8">
                  <c:v>18123.429</c:v>
                </c:pt>
                <c:pt idx="9">
                  <c:v>18541.705999999998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6-4036-B259-25033C7E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0343823"/>
        <c:axId val="1227244095"/>
      </c:lineChart>
      <c:catAx>
        <c:axId val="155034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227244095"/>
        <c:crosses val="autoZero"/>
        <c:auto val="1"/>
        <c:lblAlgn val="ctr"/>
        <c:lblOffset val="100"/>
        <c:noMultiLvlLbl val="0"/>
      </c:catAx>
      <c:valAx>
        <c:axId val="122724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5034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91904060772891E-2"/>
          <c:y val="0.91724482356372106"/>
          <c:w val="0.9862080959392270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>
                <a:solidFill>
                  <a:schemeClr val="tx1"/>
                </a:solidFill>
              </a:rPr>
              <a:t>Cumulate delle Attivazioni nette e dei</a:t>
            </a:r>
            <a:r>
              <a:rPr lang="it-IT" sz="1800" baseline="0">
                <a:solidFill>
                  <a:schemeClr val="tx1"/>
                </a:solidFill>
              </a:rPr>
              <a:t> Pensionamenti</a:t>
            </a:r>
            <a:r>
              <a:rPr lang="it-IT" sz="1800">
                <a:solidFill>
                  <a:schemeClr val="tx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9612463076261807"/>
          <c:y val="5.0648934487996103E-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506269033443992E-2"/>
          <c:y val="1.3909513485079402E-2"/>
          <c:w val="0.89945927490770972"/>
          <c:h val="0.89137319032254403"/>
        </c:manualLayout>
      </c:layout>
      <c:lineChart>
        <c:grouping val="standard"/>
        <c:varyColors val="0"/>
        <c:ser>
          <c:idx val="3"/>
          <c:order val="0"/>
          <c:tx>
            <c:strRef>
              <c:f>'elab. su dati INPS-Osservatori'!$U$36</c:f>
              <c:strCache>
                <c:ptCount val="1"/>
                <c:pt idx="0">
                  <c:v>Nuovi contratti di subordinazione netti (tutte le tipologie)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099496709252808"/>
                  <c:y val="-1.5194680346398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2E-4FDA-A170-E82B0707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INPS-Osservatori'!$U$37:$U$46</c:f>
              <c:numCache>
                <c:formatCode>#,##0</c:formatCode>
                <c:ptCount val="10"/>
                <c:pt idx="0">
                  <c:v>-36974</c:v>
                </c:pt>
                <c:pt idx="1">
                  <c:v>583812</c:v>
                </c:pt>
                <c:pt idx="2">
                  <c:v>907890</c:v>
                </c:pt>
                <c:pt idx="3">
                  <c:v>1367093</c:v>
                </c:pt>
                <c:pt idx="4">
                  <c:v>1745137</c:v>
                </c:pt>
                <c:pt idx="5">
                  <c:v>2108046</c:v>
                </c:pt>
                <c:pt idx="6">
                  <c:v>2084110</c:v>
                </c:pt>
                <c:pt idx="7">
                  <c:v>2761088</c:v>
                </c:pt>
                <c:pt idx="8">
                  <c:v>3180714</c:v>
                </c:pt>
                <c:pt idx="9">
                  <c:v>3703765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82E-4FDA-A170-E82B0707BB5D}"/>
            </c:ext>
          </c:extLst>
        </c:ser>
        <c:ser>
          <c:idx val="0"/>
          <c:order val="1"/>
          <c:tx>
            <c:strRef>
              <c:f>'elab. su dati INPS-Osservatori'!$V$36</c:f>
              <c:strCache>
                <c:ptCount val="1"/>
                <c:pt idx="0">
                  <c:v>Nuovi T.I. netti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2E-4FDA-A170-E82B0707BB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2E-4FDA-A170-E82B0707BB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2E-4FDA-A170-E82B0707BB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2E-4FDA-A170-E82B0707BB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2E-4FDA-A170-E82B0707BB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2E-4FDA-A170-E82B0707BB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2E-4FDA-A170-E82B0707BB5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82E-4FDA-A170-E82B0707BB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82E-4FDA-A170-E82B0707BB5D}"/>
                </c:ext>
              </c:extLst>
            </c:dLbl>
            <c:dLbl>
              <c:idx val="9"/>
              <c:layout>
                <c:manualLayout>
                  <c:x val="-9.291521486643449E-2"/>
                  <c:y val="-0.12155744277119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82E-4FDA-A170-E82B0707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INPS-Osservatori'!$V$37:$V$46</c:f>
              <c:numCache>
                <c:formatCode>#,##0</c:formatCode>
                <c:ptCount val="10"/>
                <c:pt idx="0">
                  <c:v>-438794</c:v>
                </c:pt>
                <c:pt idx="1">
                  <c:v>-188574</c:v>
                </c:pt>
                <c:pt idx="2">
                  <c:v>-579988</c:v>
                </c:pt>
                <c:pt idx="3">
                  <c:v>-1103186</c:v>
                </c:pt>
                <c:pt idx="4">
                  <c:v>-1532573</c:v>
                </c:pt>
                <c:pt idx="5">
                  <c:v>-1940397</c:v>
                </c:pt>
                <c:pt idx="6">
                  <c:v>-2305143</c:v>
                </c:pt>
                <c:pt idx="7">
                  <c:v>-2806507</c:v>
                </c:pt>
                <c:pt idx="8">
                  <c:v>-3309065</c:v>
                </c:pt>
                <c:pt idx="9">
                  <c:v>-3758525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E82E-4FDA-A170-E82B0707BB5D}"/>
            </c:ext>
          </c:extLst>
        </c:ser>
        <c:ser>
          <c:idx val="1"/>
          <c:order val="2"/>
          <c:tx>
            <c:strRef>
              <c:f>'elab. su dati INPS-Osservatori'!$W$36</c:f>
              <c:strCache>
                <c:ptCount val="1"/>
                <c:pt idx="0">
                  <c:v>Nuovi T.D. netti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2520325203252147E-2"/>
                  <c:y val="7.5973401731994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2E-4FDA-A170-E82B0707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INPS-Osservatori'!$W$37:$W$46</c:f>
              <c:numCache>
                <c:formatCode>#,##0</c:formatCode>
                <c:ptCount val="10"/>
                <c:pt idx="0">
                  <c:v>322226</c:v>
                </c:pt>
                <c:pt idx="1">
                  <c:v>652640</c:v>
                </c:pt>
                <c:pt idx="2">
                  <c:v>1189143</c:v>
                </c:pt>
                <c:pt idx="3">
                  <c:v>1863165</c:v>
                </c:pt>
                <c:pt idx="4">
                  <c:v>2422057</c:v>
                </c:pt>
                <c:pt idx="5">
                  <c:v>2972810</c:v>
                </c:pt>
                <c:pt idx="6">
                  <c:v>3322574</c:v>
                </c:pt>
                <c:pt idx="7">
                  <c:v>4155605</c:v>
                </c:pt>
                <c:pt idx="8">
                  <c:v>4891678</c:v>
                </c:pt>
                <c:pt idx="9">
                  <c:v>5682867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E82E-4FDA-A170-E82B0707BB5D}"/>
            </c:ext>
          </c:extLst>
        </c:ser>
        <c:ser>
          <c:idx val="5"/>
          <c:order val="3"/>
          <c:tx>
            <c:strRef>
              <c:f>'elab. su dati INPS-Osservatori'!$R$36</c:f>
              <c:strCache>
                <c:ptCount val="1"/>
                <c:pt idx="0">
                  <c:v>Nuovi Appredistato netti</c:v>
                </c:pt>
              </c:strCache>
            </c:strRef>
          </c:tx>
          <c:spPr>
            <a:ln w="158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4.9554781262098446E-2"/>
                  <c:y val="4.811648776359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D1-4C1D-B2DD-1C81758B0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INPS-Osservatori'!$R$37:$R$46</c:f>
              <c:numCache>
                <c:formatCode>#,##0</c:formatCode>
                <c:ptCount val="10"/>
                <c:pt idx="0">
                  <c:v>70777</c:v>
                </c:pt>
                <c:pt idx="1">
                  <c:v>105463</c:v>
                </c:pt>
                <c:pt idx="2">
                  <c:v>212516</c:v>
                </c:pt>
                <c:pt idx="3">
                  <c:v>344088</c:v>
                </c:pt>
                <c:pt idx="4">
                  <c:v>489236</c:v>
                </c:pt>
                <c:pt idx="5">
                  <c:v>640833</c:v>
                </c:pt>
                <c:pt idx="6">
                  <c:v>732989</c:v>
                </c:pt>
                <c:pt idx="7">
                  <c:v>857549</c:v>
                </c:pt>
                <c:pt idx="8">
                  <c:v>990388</c:v>
                </c:pt>
                <c:pt idx="9">
                  <c:v>1113751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1-4C1D-B2DD-1C81758B0F2E}"/>
            </c:ext>
          </c:extLst>
        </c:ser>
        <c:ser>
          <c:idx val="4"/>
          <c:order val="5"/>
          <c:tx>
            <c:strRef>
              <c:f>'elab. su dati INPS-Osservatori'!$AF$36</c:f>
              <c:strCache>
                <c:ptCount val="1"/>
                <c:pt idx="0">
                  <c:v>Cumulata  Pensionamenti per V&amp;A dei lavoratori dipendenti privati</c:v>
                </c:pt>
              </c:strCache>
            </c:strRef>
          </c:tx>
          <c:spPr>
            <a:ln w="50800" cap="rnd" cmpd="dbl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5880758807588183E-2"/>
                  <c:y val="-3.0389360692797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2E-4FDA-A170-E82B0707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B0F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INPS-Osservatori'!$AF$37:$AF$46</c:f>
              <c:numCache>
                <c:formatCode>#,##0</c:formatCode>
                <c:ptCount val="10"/>
                <c:pt idx="0">
                  <c:v>113074</c:v>
                </c:pt>
                <c:pt idx="1">
                  <c:v>274747</c:v>
                </c:pt>
                <c:pt idx="2">
                  <c:v>407965</c:v>
                </c:pt>
                <c:pt idx="3">
                  <c:v>569817</c:v>
                </c:pt>
                <c:pt idx="4">
                  <c:v>727541</c:v>
                </c:pt>
                <c:pt idx="5">
                  <c:v>920637</c:v>
                </c:pt>
                <c:pt idx="6">
                  <c:v>1149251</c:v>
                </c:pt>
                <c:pt idx="7">
                  <c:v>1389157</c:v>
                </c:pt>
                <c:pt idx="8">
                  <c:v>1627129</c:v>
                </c:pt>
                <c:pt idx="9">
                  <c:v>1852925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82E-4FDA-A170-E82B0707B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561263"/>
        <c:axId val="1604545423"/>
      </c:lineChart>
      <c:lineChart>
        <c:grouping val="standard"/>
        <c:varyColors val="0"/>
        <c:ser>
          <c:idx val="2"/>
          <c:order val="4"/>
          <c:tx>
            <c:strRef>
              <c:f>'elab. su dati INPS-Osservatori'!$AE$36</c:f>
              <c:strCache>
                <c:ptCount val="1"/>
                <c:pt idx="0">
                  <c:v>% dei Pensionamenti per V&amp;A dei lavoratori dipendenti privati su Cessazioni T.I.(dx)</c:v>
                </c:pt>
              </c:strCache>
            </c:strRef>
          </c:tx>
          <c:spPr>
            <a:ln w="63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INPS-Osservatori'!$AE$37:$AE$46</c:f>
              <c:numCache>
                <c:formatCode>0.00%</c:formatCode>
                <c:ptCount val="10"/>
                <c:pt idx="0">
                  <c:v>6.8339877781894293E-2</c:v>
                </c:pt>
                <c:pt idx="1">
                  <c:v>9.4950569886656955E-2</c:v>
                </c:pt>
                <c:pt idx="2">
                  <c:v>8.1980862639685556E-2</c:v>
                </c:pt>
                <c:pt idx="3">
                  <c:v>9.734252477587739E-2</c:v>
                </c:pt>
                <c:pt idx="4">
                  <c:v>9.343218933340916E-2</c:v>
                </c:pt>
                <c:pt idx="5">
                  <c:v>0.10961454730411316</c:v>
                </c:pt>
                <c:pt idx="6">
                  <c:v>0.16659379545341926</c:v>
                </c:pt>
                <c:pt idx="7">
                  <c:v>0.14375338552027955</c:v>
                </c:pt>
                <c:pt idx="8">
                  <c:v>0.12579543255989994</c:v>
                </c:pt>
                <c:pt idx="9">
                  <c:v>0.12521960958296363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2E-4FDA-A170-E82B0707B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106399"/>
        <c:axId val="1554105439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6000000"/>
          <c:min val="-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4561263"/>
        <c:crosses val="autoZero"/>
        <c:crossBetween val="between"/>
        <c:majorUnit val="500000"/>
      </c:valAx>
      <c:valAx>
        <c:axId val="1554105439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54106399"/>
        <c:crosses val="max"/>
        <c:crossBetween val="between"/>
      </c:valAx>
      <c:catAx>
        <c:axId val="1554106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4105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024393292301875E-2"/>
          <c:y val="0.83241304485242329"/>
          <c:w val="0.87864053578668522"/>
          <c:h val="0.16758695514757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Cumulate delle Attivazioni nette e dei flussi di pensionamento</a:t>
            </a:r>
          </a:p>
        </c:rich>
      </c:tx>
      <c:layout>
        <c:manualLayout>
          <c:xMode val="edge"/>
          <c:yMode val="edge"/>
          <c:x val="0.18076655052264809"/>
          <c:y val="2.279202051959824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611511975637192E-2"/>
          <c:y val="1.3909513485079402E-2"/>
          <c:w val="0.90335403196551656"/>
          <c:h val="0.85859136539357717"/>
        </c:manualLayout>
      </c:layout>
      <c:lineChart>
        <c:grouping val="standard"/>
        <c:varyColors val="0"/>
        <c:ser>
          <c:idx val="7"/>
          <c:order val="0"/>
          <c:tx>
            <c:strRef>
              <c:f>'elab. su dati INPS-Osservatori'!$AA$36</c:f>
              <c:strCache>
                <c:ptCount val="1"/>
                <c:pt idx="0">
                  <c:v>Nuovi T.I. netti + trasformati a T.I.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2.4777390631049282E-2"/>
                  <c:y val="7.59734017319941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81-4386-AEE8-A67D4D2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INPS-Osservatori'!$AA$37:$AA$46</c:f>
              <c:numCache>
                <c:formatCode>#,##0</c:formatCode>
                <c:ptCount val="10"/>
                <c:pt idx="0">
                  <c:v>-60562</c:v>
                </c:pt>
                <c:pt idx="1">
                  <c:v>799568</c:v>
                </c:pt>
                <c:pt idx="2">
                  <c:v>833271</c:v>
                </c:pt>
                <c:pt idx="3">
                  <c:v>673665</c:v>
                </c:pt>
                <c:pt idx="4">
                  <c:v>833858</c:v>
                </c:pt>
                <c:pt idx="5">
                  <c:v>1215166</c:v>
                </c:pt>
                <c:pt idx="6">
                  <c:v>1473344</c:v>
                </c:pt>
                <c:pt idx="7">
                  <c:v>1569719</c:v>
                </c:pt>
                <c:pt idx="8">
                  <c:v>1887824</c:v>
                </c:pt>
                <c:pt idx="9">
                  <c:v>2268812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81-4386-AEE8-A67D4D26B7CC}"/>
            </c:ext>
          </c:extLst>
        </c:ser>
        <c:ser>
          <c:idx val="8"/>
          <c:order val="1"/>
          <c:tx>
            <c:strRef>
              <c:f>'elab. su dati INPS-Osservatori'!$AB$36</c:f>
              <c:strCache>
                <c:ptCount val="1"/>
                <c:pt idx="0">
                  <c:v>Nuovi T.I. netti + trasformati a T.I. (def. ampia)</c:v>
                </c:pt>
              </c:strCache>
            </c:strRef>
          </c:tx>
          <c:spPr>
            <a:ln w="50800" cap="rnd" cmpd="dbl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4866434378629512"/>
                  <c:y val="5.0648934487996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81-4386-AEE8-A67D4D2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INPS-Osservatori'!$AB$37:$AB$46</c:f>
              <c:numCache>
                <c:formatCode>#,##0</c:formatCode>
                <c:ptCount val="10"/>
                <c:pt idx="0">
                  <c:v>-46833</c:v>
                </c:pt>
                <c:pt idx="1">
                  <c:v>836178</c:v>
                </c:pt>
                <c:pt idx="2">
                  <c:v>882801</c:v>
                </c:pt>
                <c:pt idx="3">
                  <c:v>734865</c:v>
                </c:pt>
                <c:pt idx="4">
                  <c:v>920862</c:v>
                </c:pt>
                <c:pt idx="5">
                  <c:v>1347062</c:v>
                </c:pt>
                <c:pt idx="6">
                  <c:v>1633279</c:v>
                </c:pt>
                <c:pt idx="7">
                  <c:v>1765109</c:v>
                </c:pt>
                <c:pt idx="8">
                  <c:v>2135528</c:v>
                </c:pt>
                <c:pt idx="9">
                  <c:v>2571630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81-4386-AEE8-A67D4D26B7CC}"/>
            </c:ext>
          </c:extLst>
        </c:ser>
        <c:ser>
          <c:idx val="9"/>
          <c:order val="2"/>
          <c:tx>
            <c:strRef>
              <c:f>'elab. su dati INPS-Osservatori'!$AC$36</c:f>
              <c:strCache>
                <c:ptCount val="1"/>
                <c:pt idx="0">
                  <c:v>Nuovi T.D. netti - trasformati a T.I. </c:v>
                </c:pt>
              </c:strCache>
            </c:strRef>
          </c:tx>
          <c:spPr>
            <a:ln w="5080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2798766383963003"/>
                  <c:y val="-3.2921807417197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81-4386-AEE8-A67D4D2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INPS-Osservatori'!$AC$37:$AC$46</c:f>
              <c:numCache>
                <c:formatCode>#,##0</c:formatCode>
                <c:ptCount val="10"/>
                <c:pt idx="0">
                  <c:v>13621</c:v>
                </c:pt>
                <c:pt idx="1">
                  <c:v>-180384</c:v>
                </c:pt>
                <c:pt idx="2">
                  <c:v>12822</c:v>
                </c:pt>
                <c:pt idx="3">
                  <c:v>397176</c:v>
                </c:pt>
                <c:pt idx="4">
                  <c:v>432981</c:v>
                </c:pt>
                <c:pt idx="5">
                  <c:v>279834</c:v>
                </c:pt>
                <c:pt idx="6">
                  <c:v>97515</c:v>
                </c:pt>
                <c:pt idx="7">
                  <c:v>441564</c:v>
                </c:pt>
                <c:pt idx="8">
                  <c:v>470721</c:v>
                </c:pt>
                <c:pt idx="9">
                  <c:v>528627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81-4386-AEE8-A67D4D26B7CC}"/>
            </c:ext>
          </c:extLst>
        </c:ser>
        <c:ser>
          <c:idx val="4"/>
          <c:order val="3"/>
          <c:tx>
            <c:strRef>
              <c:f>'elab. su dati INPS-Osservatori'!$X$36</c:f>
              <c:strCache>
                <c:ptCount val="1"/>
                <c:pt idx="0">
                  <c:v>Nuovi Apprendistato netti - trasformati a T.I.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INPS-Osservatori'!$X$37:$X$46</c:f>
              <c:numCache>
                <c:formatCode>#,##0</c:formatCode>
                <c:ptCount val="10"/>
                <c:pt idx="0">
                  <c:v>1150</c:v>
                </c:pt>
                <c:pt idx="1">
                  <c:v>-49655</c:v>
                </c:pt>
                <c:pt idx="2">
                  <c:v>-24422</c:v>
                </c:pt>
                <c:pt idx="3">
                  <c:v>33226</c:v>
                </c:pt>
                <c:pt idx="4">
                  <c:v>111881</c:v>
                </c:pt>
                <c:pt idx="5">
                  <c:v>178246</c:v>
                </c:pt>
                <c:pt idx="6">
                  <c:v>179561</c:v>
                </c:pt>
                <c:pt idx="7">
                  <c:v>195364</c:v>
                </c:pt>
                <c:pt idx="8">
                  <c:v>214456</c:v>
                </c:pt>
                <c:pt idx="9">
                  <c:v>240654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81-4386-AEE8-A67D4D26B7CC}"/>
            </c:ext>
          </c:extLst>
        </c:ser>
        <c:ser>
          <c:idx val="5"/>
          <c:order val="4"/>
          <c:tx>
            <c:strRef>
              <c:f>'elab. su dati INPS-Osservatori'!$Y$36</c:f>
              <c:strCache>
                <c:ptCount val="1"/>
                <c:pt idx="0">
                  <c:v>Nuovi Somministrati netti</c:v>
                </c:pt>
              </c:strCache>
            </c:strRef>
          </c:tx>
          <c:spPr>
            <a:ln w="31750" cap="rnd" cmpd="sng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INPS-Osservatori'!$Y$37:$Y$46</c:f>
              <c:numCache>
                <c:formatCode>#,##0</c:formatCode>
                <c:ptCount val="10"/>
                <c:pt idx="0">
                  <c:v>15493</c:v>
                </c:pt>
                <c:pt idx="1">
                  <c:v>24450</c:v>
                </c:pt>
                <c:pt idx="2">
                  <c:v>61930</c:v>
                </c:pt>
                <c:pt idx="3">
                  <c:v>107323</c:v>
                </c:pt>
                <c:pt idx="4">
                  <c:v>156311</c:v>
                </c:pt>
                <c:pt idx="5">
                  <c:v>161437</c:v>
                </c:pt>
                <c:pt idx="6">
                  <c:v>187423</c:v>
                </c:pt>
                <c:pt idx="7">
                  <c:v>251942</c:v>
                </c:pt>
                <c:pt idx="8">
                  <c:v>255781</c:v>
                </c:pt>
                <c:pt idx="9">
                  <c:v>263361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81-4386-AEE8-A67D4D26B7CC}"/>
            </c:ext>
          </c:extLst>
        </c:ser>
        <c:ser>
          <c:idx val="6"/>
          <c:order val="5"/>
          <c:tx>
            <c:strRef>
              <c:f>'elab. su dati INPS-Osservatori'!$Z$36</c:f>
              <c:strCache>
                <c:ptCount val="1"/>
                <c:pt idx="0">
                  <c:v>Nuovi Intermittenti netti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INPS-Osservatori'!$Z$37:$Z$46</c:f>
              <c:numCache>
                <c:formatCode>#,##0</c:formatCode>
                <c:ptCount val="10"/>
                <c:pt idx="0">
                  <c:v>-11300</c:v>
                </c:pt>
                <c:pt idx="1">
                  <c:v>-17294</c:v>
                </c:pt>
                <c:pt idx="2">
                  <c:v>7993</c:v>
                </c:pt>
                <c:pt idx="3">
                  <c:v>128119</c:v>
                </c:pt>
                <c:pt idx="4">
                  <c:v>174849</c:v>
                </c:pt>
                <c:pt idx="5">
                  <c:v>222372</c:v>
                </c:pt>
                <c:pt idx="6">
                  <c:v>159467</c:v>
                </c:pt>
                <c:pt idx="7">
                  <c:v>238302</c:v>
                </c:pt>
                <c:pt idx="8">
                  <c:v>268742</c:v>
                </c:pt>
                <c:pt idx="9">
                  <c:v>301566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81-4386-AEE8-A67D4D26B7CC}"/>
            </c:ext>
          </c:extLst>
        </c:ser>
        <c:ser>
          <c:idx val="1"/>
          <c:order val="6"/>
          <c:tx>
            <c:strRef>
              <c:f>'elab. su dati INPS-Osservatori'!$AG$36</c:f>
              <c:strCache>
                <c:ptCount val="1"/>
                <c:pt idx="0">
                  <c:v>Nuovi Stagionali netti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INPS-Osservatori'!$AG$37:$AG$46</c:f>
              <c:numCache>
                <c:formatCode>#,##0</c:formatCode>
                <c:ptCount val="10"/>
                <c:pt idx="0">
                  <c:v>4624</c:v>
                </c:pt>
                <c:pt idx="1">
                  <c:v>7127</c:v>
                </c:pt>
                <c:pt idx="2">
                  <c:v>16296</c:v>
                </c:pt>
                <c:pt idx="3">
                  <c:v>27584</c:v>
                </c:pt>
                <c:pt idx="4">
                  <c:v>35257</c:v>
                </c:pt>
                <c:pt idx="5">
                  <c:v>50991</c:v>
                </c:pt>
                <c:pt idx="6">
                  <c:v>-13200</c:v>
                </c:pt>
                <c:pt idx="7">
                  <c:v>64197</c:v>
                </c:pt>
                <c:pt idx="8">
                  <c:v>83190</c:v>
                </c:pt>
                <c:pt idx="9">
                  <c:v>100745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381-4386-AEE8-A67D4D26B7CC}"/>
            </c:ext>
          </c:extLst>
        </c:ser>
        <c:ser>
          <c:idx val="0"/>
          <c:order val="7"/>
          <c:tx>
            <c:strRef>
              <c:f>'elab. su dati INPS-Osservatori'!$AF$36</c:f>
              <c:strCache>
                <c:ptCount val="1"/>
                <c:pt idx="0">
                  <c:v>Cumulata  Pensionamenti per V&amp;A dei lavoratori dipendenti privati</c:v>
                </c:pt>
              </c:strCache>
            </c:strRef>
          </c:tx>
          <c:spPr>
            <a:ln w="50800" cap="rnd" cmpd="dbl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0971738288811574E-2"/>
                  <c:y val="6.8376061558794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81-4386-AEE8-A67D4D2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'elab. su dati INPS-Osservatori'!$T$37:$T$46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'elab. su dati INPS-Osservatori'!$AF$37:$AF$46</c:f>
              <c:numCache>
                <c:formatCode>#,##0</c:formatCode>
                <c:ptCount val="10"/>
                <c:pt idx="0">
                  <c:v>113074</c:v>
                </c:pt>
                <c:pt idx="1">
                  <c:v>274747</c:v>
                </c:pt>
                <c:pt idx="2">
                  <c:v>407965</c:v>
                </c:pt>
                <c:pt idx="3">
                  <c:v>569817</c:v>
                </c:pt>
                <c:pt idx="4">
                  <c:v>727541</c:v>
                </c:pt>
                <c:pt idx="5">
                  <c:v>920637</c:v>
                </c:pt>
                <c:pt idx="6">
                  <c:v>1149251</c:v>
                </c:pt>
                <c:pt idx="7">
                  <c:v>1389157</c:v>
                </c:pt>
                <c:pt idx="8">
                  <c:v>1627129</c:v>
                </c:pt>
                <c:pt idx="9">
                  <c:v>1852925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381-4386-AEE8-A67D4D26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561263"/>
        <c:axId val="1604545423"/>
      </c:lineChart>
      <c:catAx>
        <c:axId val="160456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45423"/>
        <c:crosses val="autoZero"/>
        <c:auto val="1"/>
        <c:lblAlgn val="ctr"/>
        <c:lblOffset val="100"/>
        <c:noMultiLvlLbl val="0"/>
      </c:catAx>
      <c:valAx>
        <c:axId val="1604545423"/>
        <c:scaling>
          <c:orientation val="minMax"/>
          <c:max val="28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561263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943476577622919E-2"/>
          <c:y val="0.88034129405634753"/>
          <c:w val="0.93650793650793651"/>
          <c:h val="0.11965870594365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21</xdr:row>
      <xdr:rowOff>185737</xdr:rowOff>
    </xdr:from>
    <xdr:to>
      <xdr:col>16</xdr:col>
      <xdr:colOff>28575</xdr:colOff>
      <xdr:row>33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4422D03-A875-0636-44E7-7837C0DEB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35</xdr:row>
      <xdr:rowOff>0</xdr:rowOff>
    </xdr:from>
    <xdr:to>
      <xdr:col>16</xdr:col>
      <xdr:colOff>38100</xdr:colOff>
      <xdr:row>46</xdr:row>
      <xdr:rowOff>23813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D6430A2-9DC6-4E83-B794-0139D591A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352425</xdr:colOff>
      <xdr:row>47</xdr:row>
      <xdr:rowOff>171450</xdr:rowOff>
    </xdr:from>
    <xdr:to>
      <xdr:col>16</xdr:col>
      <xdr:colOff>47625</xdr:colOff>
      <xdr:row>59</xdr:row>
      <xdr:rowOff>4763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ABBFA45-AB57-4259-A6AF-0420D8C8F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60</xdr:row>
      <xdr:rowOff>152401</xdr:rowOff>
    </xdr:from>
    <xdr:to>
      <xdr:col>16</xdr:col>
      <xdr:colOff>85725</xdr:colOff>
      <xdr:row>71</xdr:row>
      <xdr:rowOff>161925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8BB22BA-D00A-4D94-BF86-25C59874C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381000</xdr:colOff>
      <xdr:row>74</xdr:row>
      <xdr:rowOff>0</xdr:rowOff>
    </xdr:from>
    <xdr:to>
      <xdr:col>16</xdr:col>
      <xdr:colOff>76200</xdr:colOff>
      <xdr:row>85</xdr:row>
      <xdr:rowOff>9524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76FD328-9E1D-46B7-8060-BEB818869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104775</xdr:colOff>
      <xdr:row>60</xdr:row>
      <xdr:rowOff>171450</xdr:rowOff>
    </xdr:from>
    <xdr:to>
      <xdr:col>24</xdr:col>
      <xdr:colOff>123825</xdr:colOff>
      <xdr:row>71</xdr:row>
      <xdr:rowOff>180974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3B858A83-1F17-41A5-A6DF-4A72B868B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838200</xdr:colOff>
      <xdr:row>26</xdr:row>
      <xdr:rowOff>61912</xdr:rowOff>
    </xdr:from>
    <xdr:to>
      <xdr:col>52</xdr:col>
      <xdr:colOff>161925</xdr:colOff>
      <xdr:row>37</xdr:row>
      <xdr:rowOff>138112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7012F48-DBB2-1439-9929-0A069BB95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76199</xdr:colOff>
      <xdr:row>35</xdr:row>
      <xdr:rowOff>90486</xdr:rowOff>
    </xdr:from>
    <xdr:to>
      <xdr:col>46</xdr:col>
      <xdr:colOff>704849</xdr:colOff>
      <xdr:row>56</xdr:row>
      <xdr:rowOff>9524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6CD9964-D5CF-AE9E-6D9D-0533DF085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76200</xdr:colOff>
      <xdr:row>57</xdr:row>
      <xdr:rowOff>123825</xdr:rowOff>
    </xdr:from>
    <xdr:to>
      <xdr:col>46</xdr:col>
      <xdr:colOff>774700</xdr:colOff>
      <xdr:row>77</xdr:row>
      <xdr:rowOff>185738</xdr:rowOff>
    </xdr:to>
    <xdr:grpSp>
      <xdr:nvGrpSpPr>
        <xdr:cNvPr id="16" name="Gruppo 15">
          <a:extLst>
            <a:ext uri="{FF2B5EF4-FFF2-40B4-BE49-F238E27FC236}">
              <a16:creationId xmlns:a16="http://schemas.microsoft.com/office/drawing/2014/main" id="{DC8F1E3C-0297-063E-78CF-2A4C48F75262}"/>
            </a:ext>
          </a:extLst>
        </xdr:cNvPr>
        <xdr:cNvGrpSpPr/>
      </xdr:nvGrpSpPr>
      <xdr:grpSpPr>
        <a:xfrm>
          <a:off x="23355300" y="13982700"/>
          <a:ext cx="8270875" cy="5014913"/>
          <a:chOff x="23298150" y="13411200"/>
          <a:chExt cx="8270875" cy="5014913"/>
        </a:xfrm>
      </xdr:grpSpPr>
      <xdr:graphicFrame macro="">
        <xdr:nvGraphicFramePr>
          <xdr:cNvPr id="12" name="Grafico 11">
            <a:extLst>
              <a:ext uri="{FF2B5EF4-FFF2-40B4-BE49-F238E27FC236}">
                <a16:creationId xmlns:a16="http://schemas.microsoft.com/office/drawing/2014/main" id="{0AFA0CAB-F386-4ECD-99D9-06CBBD702828}"/>
              </a:ext>
            </a:extLst>
          </xdr:cNvPr>
          <xdr:cNvGraphicFramePr>
            <a:graphicFrameLocks/>
          </xdr:cNvGraphicFramePr>
        </xdr:nvGraphicFramePr>
        <xdr:xfrm>
          <a:off x="23298150" y="13411200"/>
          <a:ext cx="8201025" cy="5014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B1767F42-B982-589D-BBC1-55150E4FDC0E}"/>
              </a:ext>
            </a:extLst>
          </xdr:cNvPr>
          <xdr:cNvSpPr/>
        </xdr:nvSpPr>
        <xdr:spPr>
          <a:xfrm>
            <a:off x="30787975" y="16144875"/>
            <a:ext cx="781050" cy="228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it-IT" sz="1100" b="1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Calibri Light" panose="020F0302020204030204" pitchFamily="34" charset="0"/>
                <a:cs typeface="Calibri Light" panose="020F0302020204030204" pitchFamily="34" charset="0"/>
              </a:rPr>
              <a:t>906.326</a:t>
            </a:r>
          </a:p>
        </xdr:txBody>
      </xdr:sp>
    </xdr:grpSp>
    <xdr:clientData/>
  </xdr:twoCellAnchor>
  <xdr:twoCellAnchor>
    <xdr:from>
      <xdr:col>35</xdr:col>
      <xdr:colOff>0</xdr:colOff>
      <xdr:row>80</xdr:row>
      <xdr:rowOff>0</xdr:rowOff>
    </xdr:from>
    <xdr:to>
      <xdr:col>46</xdr:col>
      <xdr:colOff>676275</xdr:colOff>
      <xdr:row>104</xdr:row>
      <xdr:rowOff>61913</xdr:rowOff>
    </xdr:to>
    <xdr:grpSp>
      <xdr:nvGrpSpPr>
        <xdr:cNvPr id="17" name="Gruppo 16">
          <a:extLst>
            <a:ext uri="{FF2B5EF4-FFF2-40B4-BE49-F238E27FC236}">
              <a16:creationId xmlns:a16="http://schemas.microsoft.com/office/drawing/2014/main" id="{65A4F818-13A1-289F-D4E1-121B62A2B64E}"/>
            </a:ext>
          </a:extLst>
        </xdr:cNvPr>
        <xdr:cNvGrpSpPr/>
      </xdr:nvGrpSpPr>
      <xdr:grpSpPr>
        <a:xfrm>
          <a:off x="23279100" y="19383375"/>
          <a:ext cx="8248650" cy="5014913"/>
          <a:chOff x="23221950" y="18811875"/>
          <a:chExt cx="8248650" cy="5014913"/>
        </a:xfrm>
      </xdr:grpSpPr>
      <xdr:graphicFrame macro="">
        <xdr:nvGraphicFramePr>
          <xdr:cNvPr id="14" name="Grafico 13">
            <a:extLst>
              <a:ext uri="{FF2B5EF4-FFF2-40B4-BE49-F238E27FC236}">
                <a16:creationId xmlns:a16="http://schemas.microsoft.com/office/drawing/2014/main" id="{26F0F092-D3DD-4D23-A91B-3BA3CA55956C}"/>
              </a:ext>
            </a:extLst>
          </xdr:cNvPr>
          <xdr:cNvGraphicFramePr>
            <a:graphicFrameLocks/>
          </xdr:cNvGraphicFramePr>
        </xdr:nvGraphicFramePr>
        <xdr:xfrm>
          <a:off x="23221950" y="18811875"/>
          <a:ext cx="8201025" cy="5014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2F7BDD97-ECFB-4722-A5BD-FDC3EFB32D34}"/>
              </a:ext>
            </a:extLst>
          </xdr:cNvPr>
          <xdr:cNvSpPr/>
        </xdr:nvSpPr>
        <xdr:spPr>
          <a:xfrm>
            <a:off x="30689550" y="21497925"/>
            <a:ext cx="781050" cy="228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it-IT" sz="1100" b="1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Calibri Light" panose="020F0302020204030204" pitchFamily="34" charset="0"/>
                <a:cs typeface="Calibri Light" panose="020F0302020204030204" pitchFamily="34" charset="0"/>
              </a:rPr>
              <a:t>906.326</a:t>
            </a:r>
          </a:p>
        </xdr:txBody>
      </xdr:sp>
    </xdr:grpSp>
    <xdr:clientData/>
  </xdr:twoCellAnchor>
  <xdr:twoCellAnchor>
    <xdr:from>
      <xdr:col>20</xdr:col>
      <xdr:colOff>571500</xdr:colOff>
      <xdr:row>78</xdr:row>
      <xdr:rowOff>185737</xdr:rowOff>
    </xdr:from>
    <xdr:to>
      <xdr:col>33</xdr:col>
      <xdr:colOff>38100</xdr:colOff>
      <xdr:row>103</xdr:row>
      <xdr:rowOff>47625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81D99B18-FBDE-7582-6054-07426C883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581025</xdr:colOff>
      <xdr:row>104</xdr:row>
      <xdr:rowOff>0</xdr:rowOff>
    </xdr:from>
    <xdr:to>
      <xdr:col>33</xdr:col>
      <xdr:colOff>47625</xdr:colOff>
      <xdr:row>130</xdr:row>
      <xdr:rowOff>52388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2DF87630-8253-4879-87E7-9BA64D46C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1</xdr:colOff>
      <xdr:row>41</xdr:row>
      <xdr:rowOff>0</xdr:rowOff>
    </xdr:from>
    <xdr:to>
      <xdr:col>54</xdr:col>
      <xdr:colOff>161926</xdr:colOff>
      <xdr:row>61</xdr:row>
      <xdr:rowOff>109538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32F68898-64C8-43EE-AA40-614E3CA3F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49</xdr:col>
      <xdr:colOff>447675</xdr:colOff>
      <xdr:row>57</xdr:row>
      <xdr:rowOff>133350</xdr:rowOff>
    </xdr:from>
    <xdr:to>
      <xdr:col>49</xdr:col>
      <xdr:colOff>638174</xdr:colOff>
      <xdr:row>60</xdr:row>
      <xdr:rowOff>95250</xdr:rowOff>
    </xdr:to>
    <xdr:sp macro="" textlink="">
      <xdr:nvSpPr>
        <xdr:cNvPr id="2" name="Parentesi graffa aperta 1">
          <a:extLst>
            <a:ext uri="{FF2B5EF4-FFF2-40B4-BE49-F238E27FC236}">
              <a16:creationId xmlns:a16="http://schemas.microsoft.com/office/drawing/2014/main" id="{32FFC20F-DEA6-89E3-BCEB-47FE7FC7E716}"/>
            </a:ext>
          </a:extLst>
        </xdr:cNvPr>
        <xdr:cNvSpPr/>
      </xdr:nvSpPr>
      <xdr:spPr>
        <a:xfrm>
          <a:off x="33985200" y="13992225"/>
          <a:ext cx="190499" cy="533400"/>
        </a:xfrm>
        <a:prstGeom prst="leftBrace">
          <a:avLst/>
        </a:prstGeom>
        <a:ln>
          <a:solidFill>
            <a:schemeClr val="tx2">
              <a:lumMod val="25000"/>
              <a:lumOff val="7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2">
                <a:lumMod val="25000"/>
                <a:lumOff val="75000"/>
              </a:schemeClr>
            </a:solidFill>
          </a:endParaRPr>
        </a:p>
      </xdr:txBody>
    </xdr:sp>
    <xdr:clientData/>
  </xdr:twoCellAnchor>
  <xdr:twoCellAnchor>
    <xdr:from>
      <xdr:col>47</xdr:col>
      <xdr:colOff>523875</xdr:colOff>
      <xdr:row>61</xdr:row>
      <xdr:rowOff>361950</xdr:rowOff>
    </xdr:from>
    <xdr:to>
      <xdr:col>49</xdr:col>
      <xdr:colOff>809625</xdr:colOff>
      <xdr:row>61</xdr:row>
      <xdr:rowOff>561975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D03292ED-CA64-9E20-850C-1CCAABFF67F1}"/>
            </a:ext>
          </a:extLst>
        </xdr:cNvPr>
        <xdr:cNvSpPr/>
      </xdr:nvSpPr>
      <xdr:spPr>
        <a:xfrm>
          <a:off x="32270700" y="14982825"/>
          <a:ext cx="207645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elab. Reforming.it su INPS</a:t>
          </a:r>
        </a:p>
      </xdr:txBody>
    </xdr:sp>
    <xdr:clientData/>
  </xdr:twoCellAnchor>
  <xdr:twoCellAnchor>
    <xdr:from>
      <xdr:col>47</xdr:col>
      <xdr:colOff>885824</xdr:colOff>
      <xdr:row>61</xdr:row>
      <xdr:rowOff>581025</xdr:rowOff>
    </xdr:from>
    <xdr:to>
      <xdr:col>54</xdr:col>
      <xdr:colOff>323850</xdr:colOff>
      <xdr:row>62</xdr:row>
      <xdr:rowOff>19050</xdr:rowOff>
    </xdr:to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EF448538-60C1-4DC7-B9AD-FC3FEC416B1E}"/>
            </a:ext>
          </a:extLst>
        </xdr:cNvPr>
        <xdr:cNvSpPr/>
      </xdr:nvSpPr>
      <xdr:spPr>
        <a:xfrm>
          <a:off x="32632649" y="15201900"/>
          <a:ext cx="5562601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nota_1: l'aggregato è quello del lavoro subordinato con esclusione</a:t>
          </a:r>
          <a:r>
            <a:rPr lang="it-IT" sz="900" b="0" baseline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degli operai agricoli e dei lavoratori domestici   </a:t>
          </a:r>
          <a:endParaRPr lang="it-IT" sz="900" b="0">
            <a:solidFill>
              <a:schemeClr val="tx2">
                <a:lumMod val="50000"/>
                <a:lumOff val="50000"/>
              </a:schemeClr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>
    <xdr:from>
      <xdr:col>47</xdr:col>
      <xdr:colOff>885825</xdr:colOff>
      <xdr:row>62</xdr:row>
      <xdr:rowOff>28575</xdr:rowOff>
    </xdr:from>
    <xdr:to>
      <xdr:col>55</xdr:col>
      <xdr:colOff>171450</xdr:colOff>
      <xdr:row>63</xdr:row>
      <xdr:rowOff>47625</xdr:rowOff>
    </xdr:to>
    <xdr:sp macro="" textlink="">
      <xdr:nvSpPr>
        <xdr:cNvPr id="19" name="Rettangolo 18">
          <a:extLst>
            <a:ext uri="{FF2B5EF4-FFF2-40B4-BE49-F238E27FC236}">
              <a16:creationId xmlns:a16="http://schemas.microsoft.com/office/drawing/2014/main" id="{09A5EBD0-136D-43A5-9C64-5B5818A6E107}"/>
            </a:ext>
          </a:extLst>
        </xdr:cNvPr>
        <xdr:cNvSpPr/>
      </xdr:nvSpPr>
      <xdr:spPr>
        <a:xfrm>
          <a:off x="32632650" y="15411450"/>
          <a:ext cx="60198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nota_2: per </a:t>
          </a:r>
          <a:r>
            <a:rPr lang="it-IT" sz="900" b="0" baseline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le attivazioni nette c'è un coefficiente implicito di riporto alle variazioni degli occupati (defizione CN) pari a 2,18 </a:t>
          </a:r>
          <a:endParaRPr lang="it-IT" sz="900" b="0">
            <a:solidFill>
              <a:schemeClr val="tx2">
                <a:lumMod val="50000"/>
                <a:lumOff val="50000"/>
              </a:schemeClr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0.95914</cdr:x>
      <cdr:y>0.70465</cdr:y>
    </cdr:from>
    <cdr:to>
      <cdr:x>0.97301</cdr:x>
      <cdr:y>0.79076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46643D32-B929-A90C-CB7A-9CC58588B144}"/>
            </a:ext>
          </a:extLst>
        </cdr:cNvPr>
        <cdr:cNvSpPr/>
      </cdr:nvSpPr>
      <cdr:spPr>
        <a:xfrm xmlns:a="http://schemas.openxmlformats.org/drawingml/2006/main">
          <a:off x="7899400" y="3533775"/>
          <a:ext cx="114300" cy="43180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0.97301</cdr:x>
      <cdr:y>0.59069</cdr:y>
    </cdr:from>
    <cdr:to>
      <cdr:x>0.97456</cdr:x>
      <cdr:y>0.7477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85D06756-5830-2FCA-079E-16D88627EF78}"/>
            </a:ext>
          </a:extLst>
        </cdr:cNvPr>
        <cdr:cNvCxnSpPr>
          <a:stCxn xmlns:a="http://schemas.openxmlformats.org/drawingml/2006/main" id="2" idx="1"/>
        </cdr:cNvCxnSpPr>
      </cdr:nvCxnSpPr>
      <cdr:spPr>
        <a:xfrm xmlns:a="http://schemas.openxmlformats.org/drawingml/2006/main" flipV="1">
          <a:off x="8013700" y="2962275"/>
          <a:ext cx="12700" cy="7874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0.95914</cdr:x>
      <cdr:y>0.68566</cdr:y>
    </cdr:from>
    <cdr:to>
      <cdr:x>0.97096</cdr:x>
      <cdr:y>0.79076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46643D32-B929-A90C-CB7A-9CC58588B144}"/>
            </a:ext>
          </a:extLst>
        </cdr:cNvPr>
        <cdr:cNvSpPr/>
      </cdr:nvSpPr>
      <cdr:spPr>
        <a:xfrm xmlns:a="http://schemas.openxmlformats.org/drawingml/2006/main">
          <a:off x="7865931" y="3438526"/>
          <a:ext cx="96969" cy="52706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0.97096</cdr:x>
      <cdr:y>0.59069</cdr:y>
    </cdr:from>
    <cdr:to>
      <cdr:x>0.97456</cdr:x>
      <cdr:y>0.73821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85D06756-5830-2FCA-079E-16D88627EF78}"/>
            </a:ext>
          </a:extLst>
        </cdr:cNvPr>
        <cdr:cNvCxnSpPr>
          <a:stCxn xmlns:a="http://schemas.openxmlformats.org/drawingml/2006/main" id="2" idx="1"/>
        </cdr:cNvCxnSpPr>
      </cdr:nvCxnSpPr>
      <cdr:spPr>
        <a:xfrm xmlns:a="http://schemas.openxmlformats.org/drawingml/2006/main" flipV="1">
          <a:off x="7962900" y="2962259"/>
          <a:ext cx="29491" cy="7398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0.10247</cdr:x>
      <cdr:y>0.83571</cdr:y>
    </cdr:from>
    <cdr:to>
      <cdr:x>0.26678</cdr:x>
      <cdr:y>0.96676</cdr:y>
    </cdr:to>
    <cdr:sp macro="" textlink="">
      <cdr:nvSpPr>
        <cdr:cNvPr id="2" name="Rettangolo 1">
          <a:extLst xmlns:a="http://schemas.openxmlformats.org/drawingml/2006/main">
            <a:ext uri="{FF2B5EF4-FFF2-40B4-BE49-F238E27FC236}">
              <a16:creationId xmlns:a16="http://schemas.microsoft.com/office/drawing/2014/main" id="{B89E2ED1-8693-B8FC-2749-65F494724EC6}"/>
            </a:ext>
          </a:extLst>
        </cdr:cNvPr>
        <cdr:cNvSpPr/>
      </cdr:nvSpPr>
      <cdr:spPr>
        <a:xfrm xmlns:a="http://schemas.openxmlformats.org/drawingml/2006/main">
          <a:off x="552449" y="4191000"/>
          <a:ext cx="885825" cy="657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Attivazioni</a:t>
          </a:r>
          <a:b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</a:br>
          <a:r>
            <a:rPr lang="it-IT" sz="900" b="0">
              <a:solidFill>
                <a:schemeClr val="tx2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nette = Attivazioni  - Cessazioni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21</xdr:col>
      <xdr:colOff>276225</xdr:colOff>
      <xdr:row>30</xdr:row>
      <xdr:rowOff>61913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AF3B05D-813B-4465-9C69-87869B419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21</xdr:col>
      <xdr:colOff>276225</xdr:colOff>
      <xdr:row>59</xdr:row>
      <xdr:rowOff>61913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A34C8FF-ACFB-4D9B-8FFB-690DCFF8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152400</xdr:colOff>
      <xdr:row>47</xdr:row>
      <xdr:rowOff>19050</xdr:rowOff>
    </xdr:from>
    <xdr:to>
      <xdr:col>21</xdr:col>
      <xdr:colOff>323850</xdr:colOff>
      <xdr:row>48</xdr:row>
      <xdr:rowOff>57150</xdr:rowOff>
    </xdr:to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3F8B45B0-8A48-4E97-8AAE-F4806B0180B5}"/>
            </a:ext>
          </a:extLst>
        </xdr:cNvPr>
        <xdr:cNvSpPr/>
      </xdr:nvSpPr>
      <xdr:spPr>
        <a:xfrm>
          <a:off x="12344400" y="8972550"/>
          <a:ext cx="7810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Calibri Light" panose="020F0302020204030204" pitchFamily="34" charset="0"/>
              <a:cs typeface="Calibri Light" panose="020F0302020204030204" pitchFamily="34" charset="0"/>
            </a:rPr>
            <a:t>906.326</a:t>
          </a: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21</xdr:col>
      <xdr:colOff>266700</xdr:colOff>
      <xdr:row>87</xdr:row>
      <xdr:rowOff>52388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D18B2FE-9528-4D7A-8579-D52EB3CC1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89</xdr:row>
      <xdr:rowOff>0</xdr:rowOff>
    </xdr:from>
    <xdr:to>
      <xdr:col>21</xdr:col>
      <xdr:colOff>266700</xdr:colOff>
      <xdr:row>115</xdr:row>
      <xdr:rowOff>52388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961F4643-1EA1-4BB8-90D8-5237B8B3A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0.95914</cdr:x>
      <cdr:y>0.68566</cdr:y>
    </cdr:from>
    <cdr:to>
      <cdr:x>0.97096</cdr:x>
      <cdr:y>0.79076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46643D32-B929-A90C-CB7A-9CC58588B144}"/>
            </a:ext>
          </a:extLst>
        </cdr:cNvPr>
        <cdr:cNvSpPr/>
      </cdr:nvSpPr>
      <cdr:spPr>
        <a:xfrm xmlns:a="http://schemas.openxmlformats.org/drawingml/2006/main">
          <a:off x="7865931" y="3438526"/>
          <a:ext cx="96969" cy="52706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0.97096</cdr:x>
      <cdr:y>0.59069</cdr:y>
    </cdr:from>
    <cdr:to>
      <cdr:x>0.97456</cdr:x>
      <cdr:y>0.73821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85D06756-5830-2FCA-079E-16D88627EF78}"/>
            </a:ext>
          </a:extLst>
        </cdr:cNvPr>
        <cdr:cNvCxnSpPr>
          <a:stCxn xmlns:a="http://schemas.openxmlformats.org/drawingml/2006/main" id="2" idx="1"/>
        </cdr:cNvCxnSpPr>
      </cdr:nvCxnSpPr>
      <cdr:spPr>
        <a:xfrm xmlns:a="http://schemas.openxmlformats.org/drawingml/2006/main" flipV="1">
          <a:off x="7962900" y="2962259"/>
          <a:ext cx="29491" cy="7398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2">
              <a:lumMod val="9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0</xdr:row>
      <xdr:rowOff>185735</xdr:rowOff>
    </xdr:from>
    <xdr:to>
      <xdr:col>25</xdr:col>
      <xdr:colOff>581025</xdr:colOff>
      <xdr:row>31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B2961F8-E5B8-F8A8-56C8-9970D3E4A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33</xdr:row>
      <xdr:rowOff>23812</xdr:rowOff>
    </xdr:from>
    <xdr:to>
      <xdr:col>26</xdr:col>
      <xdr:colOff>9524</xdr:colOff>
      <xdr:row>63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EFABC43-625E-A0A3-8820-1510FA855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581025</xdr:colOff>
      <xdr:row>65</xdr:row>
      <xdr:rowOff>23812</xdr:rowOff>
    </xdr:from>
    <xdr:to>
      <xdr:col>26</xdr:col>
      <xdr:colOff>38100</xdr:colOff>
      <xdr:row>97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69D1685-E42D-3825-E723-54CF75963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4:BG98"/>
  <sheetViews>
    <sheetView tabSelected="1" topLeftCell="AK39" zoomScaleNormal="100" workbookViewId="0">
      <selection activeCell="BG58" sqref="BG58"/>
    </sheetView>
  </sheetViews>
  <sheetFormatPr defaultRowHeight="15" x14ac:dyDescent="0.25"/>
  <cols>
    <col min="1" max="2" width="9.140625" style="1"/>
    <col min="3" max="25" width="10" style="1" customWidth="1"/>
    <col min="26" max="26" width="10.85546875" style="1" customWidth="1"/>
    <col min="27" max="39" width="10" style="1" customWidth="1"/>
    <col min="40" max="43" width="9.140625" style="1"/>
    <col min="44" max="44" width="9.28515625" style="1" customWidth="1"/>
    <col min="45" max="45" width="14.28515625" style="1" customWidth="1"/>
    <col min="46" max="53" width="13.42578125" style="1" customWidth="1"/>
    <col min="54" max="54" width="11.28515625" style="1" customWidth="1"/>
    <col min="55" max="16384" width="9.140625" style="1"/>
  </cols>
  <sheetData>
    <row r="4" spans="3:53" x14ac:dyDescent="0.25">
      <c r="AE4" s="1" t="s">
        <v>10</v>
      </c>
    </row>
    <row r="5" spans="3:53" s="3" customFormat="1" ht="74.25" customHeight="1" x14ac:dyDescent="0.25">
      <c r="C5" s="5" t="s">
        <v>0</v>
      </c>
      <c r="D5" s="23" t="s">
        <v>38</v>
      </c>
      <c r="E5" s="23" t="s">
        <v>39</v>
      </c>
      <c r="F5" s="23" t="s">
        <v>40</v>
      </c>
      <c r="G5" s="6" t="s">
        <v>41</v>
      </c>
      <c r="H5" s="28" t="s">
        <v>42</v>
      </c>
      <c r="I5" s="23" t="s">
        <v>43</v>
      </c>
      <c r="J5" s="5" t="s">
        <v>1</v>
      </c>
      <c r="Q5" s="5" t="s">
        <v>4</v>
      </c>
      <c r="R5" s="23" t="s">
        <v>25</v>
      </c>
      <c r="S5" s="23" t="s">
        <v>26</v>
      </c>
      <c r="T5" s="23" t="s">
        <v>27</v>
      </c>
      <c r="U5" s="6" t="s">
        <v>28</v>
      </c>
      <c r="V5" s="28" t="s">
        <v>29</v>
      </c>
      <c r="W5" s="23" t="s">
        <v>30</v>
      </c>
      <c r="X5" s="5" t="s">
        <v>1</v>
      </c>
      <c r="AD5" s="1"/>
      <c r="AE5" s="5" t="s">
        <v>4</v>
      </c>
      <c r="AF5" s="5" t="s">
        <v>25</v>
      </c>
      <c r="AG5" s="5" t="s">
        <v>26</v>
      </c>
      <c r="AH5" s="5" t="s">
        <v>27</v>
      </c>
      <c r="AI5" s="6" t="s">
        <v>28</v>
      </c>
      <c r="AJ5" s="5" t="s">
        <v>29</v>
      </c>
      <c r="AK5" s="5" t="s">
        <v>30</v>
      </c>
      <c r="AL5" s="5" t="s">
        <v>1</v>
      </c>
      <c r="AM5" s="12"/>
      <c r="AS5" s="5" t="s">
        <v>6</v>
      </c>
      <c r="AT5" s="23" t="s">
        <v>33</v>
      </c>
      <c r="AU5" s="20" t="s">
        <v>34</v>
      </c>
      <c r="AV5" s="21" t="s">
        <v>35</v>
      </c>
      <c r="AW5" s="21" t="s">
        <v>36</v>
      </c>
      <c r="AX5" s="23" t="s">
        <v>53</v>
      </c>
      <c r="AY5" s="23" t="s">
        <v>51</v>
      </c>
      <c r="AZ5" s="23" t="s">
        <v>52</v>
      </c>
      <c r="BA5" s="5" t="s">
        <v>1</v>
      </c>
    </row>
    <row r="6" spans="3:53" ht="15.75" x14ac:dyDescent="0.25">
      <c r="C6" s="7" t="s">
        <v>31</v>
      </c>
      <c r="D6" s="55" t="s">
        <v>3</v>
      </c>
      <c r="E6" s="55"/>
      <c r="F6" s="55"/>
      <c r="G6" s="55"/>
      <c r="H6" s="55"/>
      <c r="I6" s="55"/>
      <c r="J6" s="55"/>
      <c r="Q6" s="10" t="s">
        <v>31</v>
      </c>
      <c r="R6" s="55" t="s">
        <v>5</v>
      </c>
      <c r="S6" s="55" t="s">
        <v>5</v>
      </c>
      <c r="T6" s="55" t="s">
        <v>5</v>
      </c>
      <c r="U6" s="55" t="s">
        <v>5</v>
      </c>
      <c r="V6" s="55" t="s">
        <v>5</v>
      </c>
      <c r="W6" s="55" t="s">
        <v>5</v>
      </c>
      <c r="X6" s="55" t="s">
        <v>5</v>
      </c>
      <c r="AE6" s="10" t="s">
        <v>31</v>
      </c>
      <c r="AF6" s="55" t="s">
        <v>32</v>
      </c>
      <c r="AG6" s="55"/>
      <c r="AH6" s="55"/>
      <c r="AI6" s="55"/>
      <c r="AJ6" s="55"/>
      <c r="AK6" s="55"/>
      <c r="AL6" s="55"/>
      <c r="AM6" s="13"/>
      <c r="AS6" s="10" t="s">
        <v>31</v>
      </c>
      <c r="AT6" s="55" t="s">
        <v>7</v>
      </c>
      <c r="AU6" s="55"/>
      <c r="AV6" s="55"/>
      <c r="AW6" s="55"/>
      <c r="AX6" s="55"/>
      <c r="AY6" s="55"/>
      <c r="AZ6" s="55"/>
      <c r="BA6" s="55"/>
    </row>
    <row r="7" spans="3:53" x14ac:dyDescent="0.25">
      <c r="C7" s="7">
        <v>2014</v>
      </c>
      <c r="D7" s="24">
        <v>1215789</v>
      </c>
      <c r="E7" s="24">
        <v>2353638</v>
      </c>
      <c r="F7" s="24">
        <v>224767</v>
      </c>
      <c r="G7" s="9">
        <v>508500</v>
      </c>
      <c r="H7" s="24">
        <v>851067</v>
      </c>
      <c r="I7" s="24">
        <v>271384</v>
      </c>
      <c r="J7" s="8">
        <v>5425145</v>
      </c>
      <c r="M7" s="2"/>
      <c r="Q7" s="10">
        <v>2014</v>
      </c>
      <c r="R7" s="24">
        <v>1654583</v>
      </c>
      <c r="S7" s="24">
        <v>2031412</v>
      </c>
      <c r="T7" s="24">
        <v>154096</v>
      </c>
      <c r="U7" s="9">
        <v>503876</v>
      </c>
      <c r="V7" s="24">
        <v>835545</v>
      </c>
      <c r="W7" s="24">
        <v>282684</v>
      </c>
      <c r="X7" s="8">
        <v>5462196</v>
      </c>
      <c r="AE7" s="10">
        <v>2014</v>
      </c>
      <c r="AF7" s="8">
        <v>174316</v>
      </c>
      <c r="AG7" s="8">
        <v>131108</v>
      </c>
      <c r="AH7" s="8">
        <v>9603</v>
      </c>
      <c r="AI7" s="11">
        <v>22754</v>
      </c>
      <c r="AJ7" s="8">
        <v>14311</v>
      </c>
      <c r="AK7" s="8">
        <v>24813</v>
      </c>
      <c r="AL7" s="8">
        <v>376905</v>
      </c>
      <c r="AM7" s="14"/>
      <c r="AS7" s="10">
        <v>2014</v>
      </c>
      <c r="AT7" s="24">
        <v>308605</v>
      </c>
      <c r="AU7" s="11">
        <v>4349</v>
      </c>
      <c r="AV7" s="22">
        <v>1119</v>
      </c>
      <c r="AW7" s="22">
        <v>8261</v>
      </c>
      <c r="AX7" s="24">
        <v>69627</v>
      </c>
      <c r="AY7" s="24">
        <v>77</v>
      </c>
      <c r="AZ7" s="27">
        <v>29</v>
      </c>
      <c r="BA7" s="8">
        <v>392067</v>
      </c>
    </row>
    <row r="8" spans="3:53" x14ac:dyDescent="0.25">
      <c r="C8" s="7">
        <v>2015</v>
      </c>
      <c r="D8" s="24">
        <v>1952927</v>
      </c>
      <c r="E8" s="24">
        <v>2355773</v>
      </c>
      <c r="F8" s="24">
        <v>176240</v>
      </c>
      <c r="G8" s="9">
        <v>538881</v>
      </c>
      <c r="H8" s="24">
        <v>966666</v>
      </c>
      <c r="I8" s="24">
        <v>258579</v>
      </c>
      <c r="J8" s="8">
        <v>6249066</v>
      </c>
      <c r="M8" s="2"/>
      <c r="Q8" s="10">
        <v>2015</v>
      </c>
      <c r="R8" s="24">
        <v>1702707</v>
      </c>
      <c r="S8" s="24">
        <v>2025359</v>
      </c>
      <c r="T8" s="24">
        <v>141979</v>
      </c>
      <c r="U8" s="9">
        <v>536378</v>
      </c>
      <c r="V8" s="24">
        <v>957374</v>
      </c>
      <c r="W8" s="24">
        <v>264573</v>
      </c>
      <c r="X8" s="8">
        <v>5628370</v>
      </c>
      <c r="AE8" s="10">
        <v>2015</v>
      </c>
      <c r="AF8" s="8">
        <v>161806</v>
      </c>
      <c r="AG8" s="8">
        <v>118501</v>
      </c>
      <c r="AH8" s="8">
        <v>8331</v>
      </c>
      <c r="AI8" s="11">
        <v>24401</v>
      </c>
      <c r="AJ8" s="8">
        <v>11559</v>
      </c>
      <c r="AK8" s="8">
        <v>17965</v>
      </c>
      <c r="AL8" s="8">
        <v>342563</v>
      </c>
      <c r="AM8" s="14"/>
      <c r="AS8" s="10">
        <v>2015</v>
      </c>
      <c r="AT8" s="24">
        <v>524419</v>
      </c>
      <c r="AU8" s="11">
        <v>8324</v>
      </c>
      <c r="AV8" s="22">
        <v>8729</v>
      </c>
      <c r="AW8" s="22">
        <v>5828</v>
      </c>
      <c r="AX8" s="24">
        <v>85491</v>
      </c>
      <c r="AY8" s="24">
        <v>90</v>
      </c>
      <c r="AZ8" s="27">
        <v>335</v>
      </c>
      <c r="BA8" s="8">
        <v>633216</v>
      </c>
    </row>
    <row r="9" spans="3:53" x14ac:dyDescent="0.25">
      <c r="C9" s="7">
        <v>2016</v>
      </c>
      <c r="D9" s="24">
        <v>1233575</v>
      </c>
      <c r="E9" s="24">
        <v>2582869</v>
      </c>
      <c r="F9" s="24">
        <v>234210</v>
      </c>
      <c r="G9" s="9">
        <v>522435</v>
      </c>
      <c r="H9" s="24">
        <v>1018296</v>
      </c>
      <c r="I9" s="24">
        <v>262960</v>
      </c>
      <c r="J9" s="8">
        <v>5854345</v>
      </c>
      <c r="M9" s="2"/>
      <c r="Q9" s="10">
        <v>2016</v>
      </c>
      <c r="R9" s="24">
        <v>1624989</v>
      </c>
      <c r="S9" s="24">
        <v>2046366</v>
      </c>
      <c r="T9" s="24">
        <v>127526</v>
      </c>
      <c r="U9" s="9">
        <v>513266</v>
      </c>
      <c r="V9" s="24">
        <v>980574</v>
      </c>
      <c r="W9" s="24">
        <v>237673</v>
      </c>
      <c r="X9" s="8">
        <v>5530394</v>
      </c>
      <c r="AE9" s="10">
        <v>2016</v>
      </c>
      <c r="AF9" s="8">
        <v>149257</v>
      </c>
      <c r="AG9" s="8">
        <v>124361</v>
      </c>
      <c r="AH9" s="8">
        <v>8760</v>
      </c>
      <c r="AI9" s="11">
        <v>23651</v>
      </c>
      <c r="AJ9" s="8">
        <v>11702</v>
      </c>
      <c r="AK9" s="8">
        <v>14948</v>
      </c>
      <c r="AL9" s="8">
        <v>332679</v>
      </c>
      <c r="AM9" s="14"/>
      <c r="AS9" s="10">
        <v>2016</v>
      </c>
      <c r="AT9" s="24">
        <v>343297</v>
      </c>
      <c r="AU9" s="11">
        <v>4924</v>
      </c>
      <c r="AV9" s="22">
        <v>3600</v>
      </c>
      <c r="AW9" s="22">
        <v>4396</v>
      </c>
      <c r="AX9" s="24">
        <v>81820</v>
      </c>
      <c r="AY9" s="24">
        <v>127</v>
      </c>
      <c r="AZ9" s="27">
        <v>242</v>
      </c>
      <c r="BA9" s="8">
        <v>438406</v>
      </c>
    </row>
    <row r="10" spans="3:53" x14ac:dyDescent="0.25">
      <c r="C10" s="7">
        <v>2017</v>
      </c>
      <c r="D10" s="24">
        <v>1139508</v>
      </c>
      <c r="E10" s="24">
        <v>3231307</v>
      </c>
      <c r="F10" s="24">
        <v>287002</v>
      </c>
      <c r="G10" s="9">
        <v>615660</v>
      </c>
      <c r="H10" s="24">
        <v>1233265</v>
      </c>
      <c r="I10" s="24">
        <v>568923</v>
      </c>
      <c r="J10" s="8">
        <v>7075665</v>
      </c>
      <c r="M10" s="2"/>
      <c r="Q10" s="10">
        <v>2017</v>
      </c>
      <c r="R10" s="24">
        <v>1662706</v>
      </c>
      <c r="S10" s="24">
        <v>2557285</v>
      </c>
      <c r="T10" s="24">
        <v>155881</v>
      </c>
      <c r="U10" s="9">
        <v>604372</v>
      </c>
      <c r="V10" s="24">
        <v>1187582</v>
      </c>
      <c r="W10" s="24">
        <v>448797</v>
      </c>
      <c r="X10" s="8">
        <v>6616623</v>
      </c>
      <c r="AE10" s="10">
        <v>2017</v>
      </c>
      <c r="AF10" s="8">
        <v>145453</v>
      </c>
      <c r="AG10" s="8">
        <v>155456</v>
      </c>
      <c r="AH10" s="8">
        <v>10189</v>
      </c>
      <c r="AI10" s="11">
        <v>27910</v>
      </c>
      <c r="AJ10" s="8">
        <v>15777</v>
      </c>
      <c r="AK10" s="8">
        <v>26830</v>
      </c>
      <c r="AL10" s="8">
        <v>381615</v>
      </c>
      <c r="AM10" s="14"/>
      <c r="AS10" s="10">
        <v>2017</v>
      </c>
      <c r="AT10" s="24">
        <v>289668</v>
      </c>
      <c r="AU10" s="11">
        <v>4101</v>
      </c>
      <c r="AV10" s="22">
        <v>1415</v>
      </c>
      <c r="AW10" s="22">
        <v>6154</v>
      </c>
      <c r="AX10" s="24">
        <v>73924</v>
      </c>
      <c r="AY10" s="24">
        <v>161</v>
      </c>
      <c r="AZ10" s="27">
        <v>290</v>
      </c>
      <c r="BA10" s="8">
        <v>375713</v>
      </c>
    </row>
    <row r="11" spans="3:53" x14ac:dyDescent="0.25">
      <c r="C11" s="7">
        <v>2018</v>
      </c>
      <c r="D11" s="24">
        <v>1258725</v>
      </c>
      <c r="E11" s="24">
        <v>3473217</v>
      </c>
      <c r="F11" s="24">
        <v>325168</v>
      </c>
      <c r="G11" s="9">
        <v>661423</v>
      </c>
      <c r="H11" s="24">
        <v>1239804</v>
      </c>
      <c r="I11" s="24">
        <v>621550</v>
      </c>
      <c r="J11" s="8">
        <v>7579887</v>
      </c>
      <c r="M11" s="2"/>
      <c r="Q11" s="10">
        <v>2018</v>
      </c>
      <c r="R11" s="24">
        <v>1688112</v>
      </c>
      <c r="S11" s="24">
        <v>2914325</v>
      </c>
      <c r="T11" s="24">
        <v>180368</v>
      </c>
      <c r="U11" s="9">
        <v>653750</v>
      </c>
      <c r="V11" s="24">
        <v>1190606</v>
      </c>
      <c r="W11" s="24">
        <v>574820</v>
      </c>
      <c r="X11" s="8">
        <v>7201981</v>
      </c>
      <c r="AE11" s="10">
        <v>2018</v>
      </c>
      <c r="AF11" s="8">
        <v>139129</v>
      </c>
      <c r="AG11" s="8">
        <v>176485</v>
      </c>
      <c r="AH11" s="8">
        <v>12185</v>
      </c>
      <c r="AI11" s="11">
        <v>31163</v>
      </c>
      <c r="AJ11" s="8">
        <v>18681</v>
      </c>
      <c r="AK11" s="8">
        <v>33226</v>
      </c>
      <c r="AL11" s="8">
        <v>410869</v>
      </c>
      <c r="AM11" s="14"/>
      <c r="AS11" s="10">
        <v>2018</v>
      </c>
      <c r="AT11" s="24">
        <v>523087</v>
      </c>
      <c r="AU11" s="11">
        <v>6012</v>
      </c>
      <c r="AV11" s="22">
        <v>9811</v>
      </c>
      <c r="AW11" s="22">
        <v>9981</v>
      </c>
      <c r="AX11" s="24">
        <v>66493</v>
      </c>
      <c r="AY11" s="24">
        <v>138</v>
      </c>
      <c r="AZ11" s="27">
        <v>210</v>
      </c>
      <c r="BA11" s="8">
        <v>615732</v>
      </c>
    </row>
    <row r="12" spans="3:53" x14ac:dyDescent="0.25">
      <c r="C12" s="7">
        <v>2019</v>
      </c>
      <c r="D12" s="24">
        <v>1353767</v>
      </c>
      <c r="E12" s="24">
        <v>3347694</v>
      </c>
      <c r="F12" s="24">
        <v>350469</v>
      </c>
      <c r="G12" s="9">
        <v>788515</v>
      </c>
      <c r="H12" s="24">
        <v>971188</v>
      </c>
      <c r="I12" s="24">
        <v>690426</v>
      </c>
      <c r="J12" s="8">
        <v>7502059</v>
      </c>
      <c r="M12" s="2"/>
      <c r="Q12" s="10">
        <v>2019</v>
      </c>
      <c r="R12" s="24">
        <v>1761591</v>
      </c>
      <c r="S12" s="24">
        <v>2796941</v>
      </c>
      <c r="T12" s="24">
        <v>199373</v>
      </c>
      <c r="U12" s="9">
        <v>772781</v>
      </c>
      <c r="V12" s="24">
        <v>965734</v>
      </c>
      <c r="W12" s="24">
        <v>642903</v>
      </c>
      <c r="X12" s="8">
        <v>7139323</v>
      </c>
      <c r="AE12" s="10">
        <v>2019</v>
      </c>
      <c r="AF12" s="8">
        <v>129665</v>
      </c>
      <c r="AG12" s="8">
        <v>171595</v>
      </c>
      <c r="AH12" s="8">
        <v>13111</v>
      </c>
      <c r="AI12" s="11">
        <v>34045</v>
      </c>
      <c r="AJ12" s="8">
        <v>18320</v>
      </c>
      <c r="AK12" s="8">
        <v>33937</v>
      </c>
      <c r="AL12" s="8">
        <v>400673</v>
      </c>
      <c r="AM12" s="14"/>
      <c r="AS12" s="10">
        <v>2019</v>
      </c>
      <c r="AT12" s="24">
        <v>703900</v>
      </c>
      <c r="AU12" s="11">
        <v>9391</v>
      </c>
      <c r="AV12" s="22">
        <v>20883</v>
      </c>
      <c r="AW12" s="22">
        <v>14618</v>
      </c>
      <c r="AX12" s="24">
        <v>85232</v>
      </c>
      <c r="AY12" s="24">
        <v>173</v>
      </c>
      <c r="AZ12" s="27">
        <v>328</v>
      </c>
      <c r="BA12" s="8">
        <v>834525</v>
      </c>
    </row>
    <row r="13" spans="3:53" x14ac:dyDescent="0.25">
      <c r="C13" s="7">
        <v>2020</v>
      </c>
      <c r="D13" s="24">
        <v>1007538</v>
      </c>
      <c r="E13" s="24">
        <v>2578739</v>
      </c>
      <c r="F13" s="24">
        <v>241754</v>
      </c>
      <c r="G13" s="9">
        <v>657768</v>
      </c>
      <c r="H13" s="24">
        <v>782539</v>
      </c>
      <c r="I13" s="24">
        <v>472089</v>
      </c>
      <c r="J13" s="8">
        <v>5740427</v>
      </c>
      <c r="M13" s="2"/>
      <c r="Q13" s="10">
        <v>2020</v>
      </c>
      <c r="R13" s="24">
        <v>1372284</v>
      </c>
      <c r="S13" s="24">
        <v>2228975</v>
      </c>
      <c r="T13" s="24">
        <v>150306</v>
      </c>
      <c r="U13" s="9">
        <v>721959</v>
      </c>
      <c r="V13" s="24">
        <v>755942</v>
      </c>
      <c r="W13" s="24">
        <v>534994</v>
      </c>
      <c r="X13" s="8">
        <v>5764460</v>
      </c>
      <c r="AE13" s="10">
        <v>2020</v>
      </c>
      <c r="AF13" s="8">
        <v>107794</v>
      </c>
      <c r="AG13" s="8">
        <v>135343</v>
      </c>
      <c r="AH13" s="8">
        <v>9449</v>
      </c>
      <c r="AI13" s="11">
        <v>28320</v>
      </c>
      <c r="AJ13" s="8">
        <v>15431</v>
      </c>
      <c r="AK13" s="8">
        <v>28372</v>
      </c>
      <c r="AL13" s="8">
        <v>324709</v>
      </c>
      <c r="AM13" s="14"/>
      <c r="AS13" s="10">
        <v>2020</v>
      </c>
      <c r="AT13" s="24">
        <v>532083</v>
      </c>
      <c r="AU13" s="11">
        <v>7045</v>
      </c>
      <c r="AV13" s="22">
        <v>11322</v>
      </c>
      <c r="AW13" s="22">
        <v>9672</v>
      </c>
      <c r="AX13" s="24">
        <v>90841</v>
      </c>
      <c r="AY13" s="24">
        <v>97</v>
      </c>
      <c r="AZ13" s="27">
        <v>611</v>
      </c>
      <c r="BA13" s="8">
        <v>651671</v>
      </c>
    </row>
    <row r="14" spans="3:53" x14ac:dyDescent="0.25">
      <c r="C14" s="7">
        <v>2021</v>
      </c>
      <c r="D14" s="24">
        <v>1167508</v>
      </c>
      <c r="E14" s="24">
        <v>3202069</v>
      </c>
      <c r="F14" s="24">
        <v>316305</v>
      </c>
      <c r="G14" s="9">
        <v>924364</v>
      </c>
      <c r="H14" s="24">
        <v>1016542</v>
      </c>
      <c r="I14" s="24">
        <v>616935</v>
      </c>
      <c r="J14" s="8">
        <v>7243723</v>
      </c>
      <c r="M14" s="2"/>
      <c r="Q14" s="10">
        <v>2021</v>
      </c>
      <c r="R14" s="24">
        <v>1668872</v>
      </c>
      <c r="S14" s="24">
        <v>2369038</v>
      </c>
      <c r="T14" s="24">
        <v>192700</v>
      </c>
      <c r="U14" s="9">
        <v>846967</v>
      </c>
      <c r="V14" s="24">
        <v>951179</v>
      </c>
      <c r="W14" s="24">
        <v>538100</v>
      </c>
      <c r="X14" s="8">
        <v>6566856</v>
      </c>
      <c r="AE14" s="10">
        <v>2021</v>
      </c>
      <c r="AF14" s="8">
        <v>94109</v>
      </c>
      <c r="AG14" s="8">
        <v>129223</v>
      </c>
      <c r="AH14" s="8">
        <v>6923</v>
      </c>
      <c r="AI14" s="11">
        <v>27572</v>
      </c>
      <c r="AJ14" s="8">
        <v>22094</v>
      </c>
      <c r="AK14" s="8">
        <v>27159</v>
      </c>
      <c r="AL14" s="8">
        <v>307080</v>
      </c>
      <c r="AM14" s="14"/>
      <c r="AS14" s="10">
        <v>2021</v>
      </c>
      <c r="AT14" s="24">
        <v>488982</v>
      </c>
      <c r="AU14" s="11">
        <v>9218</v>
      </c>
      <c r="AV14" s="22">
        <v>17805</v>
      </c>
      <c r="AW14" s="22">
        <v>8432</v>
      </c>
      <c r="AX14" s="24">
        <v>108757</v>
      </c>
      <c r="AY14" s="24">
        <v>111</v>
      </c>
      <c r="AZ14" s="27">
        <v>844</v>
      </c>
      <c r="BA14" s="8">
        <v>634149</v>
      </c>
    </row>
    <row r="15" spans="3:53" x14ac:dyDescent="0.25">
      <c r="C15" s="7">
        <v>2022</v>
      </c>
      <c r="D15" s="24">
        <v>1389180</v>
      </c>
      <c r="E15" s="24">
        <v>3585977</v>
      </c>
      <c r="F15" s="24">
        <v>354363</v>
      </c>
      <c r="G15" s="9">
        <v>1028432</v>
      </c>
      <c r="H15" s="24">
        <v>1066875</v>
      </c>
      <c r="I15" s="24">
        <v>724325</v>
      </c>
      <c r="J15" s="8">
        <v>8149152</v>
      </c>
      <c r="M15" s="2"/>
      <c r="Q15" s="10">
        <v>2022</v>
      </c>
      <c r="R15" s="24">
        <v>1891738</v>
      </c>
      <c r="S15" s="24">
        <v>2849904</v>
      </c>
      <c r="T15" s="24">
        <v>222331</v>
      </c>
      <c r="U15" s="9">
        <v>1009439</v>
      </c>
      <c r="V15" s="24">
        <v>1062368</v>
      </c>
      <c r="W15" s="24">
        <v>693885</v>
      </c>
      <c r="X15" s="8">
        <v>7729665</v>
      </c>
      <c r="AE15" s="10">
        <v>2022</v>
      </c>
      <c r="AF15" s="8">
        <v>83003</v>
      </c>
      <c r="AG15" s="8">
        <v>139600</v>
      </c>
      <c r="AH15" s="8">
        <v>6482</v>
      </c>
      <c r="AI15" s="11">
        <v>31122</v>
      </c>
      <c r="AJ15" s="8">
        <v>23509</v>
      </c>
      <c r="AK15" s="8">
        <v>31619</v>
      </c>
      <c r="AL15" s="8">
        <v>315335</v>
      </c>
      <c r="AM15" s="14"/>
      <c r="AS15" s="10">
        <v>2022</v>
      </c>
      <c r="AT15" s="24">
        <v>706916</v>
      </c>
      <c r="AU15" s="11">
        <v>13746</v>
      </c>
      <c r="AV15" s="22">
        <v>26963</v>
      </c>
      <c r="AW15" s="22">
        <v>11605</v>
      </c>
      <c r="AX15" s="24">
        <v>113747</v>
      </c>
      <c r="AY15" s="24">
        <v>139</v>
      </c>
      <c r="AZ15" s="27">
        <v>668</v>
      </c>
      <c r="BA15" s="8">
        <v>873784</v>
      </c>
    </row>
    <row r="16" spans="3:53" x14ac:dyDescent="0.25">
      <c r="C16" s="7">
        <v>2023</v>
      </c>
      <c r="D16" s="24">
        <v>1353740</v>
      </c>
      <c r="E16" s="24">
        <v>3686625</v>
      </c>
      <c r="F16" s="24">
        <v>335262</v>
      </c>
      <c r="G16" s="9">
        <v>1041352</v>
      </c>
      <c r="H16" s="24">
        <v>997682</v>
      </c>
      <c r="I16" s="24">
        <v>760262</v>
      </c>
      <c r="J16" s="8">
        <v>8174923</v>
      </c>
      <c r="M16" s="2"/>
      <c r="Q16" s="10">
        <v>2023</v>
      </c>
      <c r="R16" s="24">
        <v>1803200</v>
      </c>
      <c r="S16" s="24">
        <v>2895436</v>
      </c>
      <c r="T16" s="24">
        <v>212508</v>
      </c>
      <c r="U16" s="9">
        <v>1023797</v>
      </c>
      <c r="V16" s="24">
        <v>989600</v>
      </c>
      <c r="W16" s="24">
        <v>727438</v>
      </c>
      <c r="X16" s="8">
        <v>7651979</v>
      </c>
      <c r="AE16" s="10">
        <v>2023</v>
      </c>
      <c r="AF16" s="8">
        <v>51046</v>
      </c>
      <c r="AG16" s="8">
        <v>128573</v>
      </c>
      <c r="AH16" s="8">
        <v>6884</v>
      </c>
      <c r="AI16" s="11">
        <v>29096</v>
      </c>
      <c r="AJ16" s="8">
        <v>14543</v>
      </c>
      <c r="AK16" s="8">
        <v>32849</v>
      </c>
      <c r="AL16" s="8">
        <v>262991</v>
      </c>
      <c r="AM16" s="14"/>
      <c r="AS16" s="10">
        <v>2023</v>
      </c>
      <c r="AT16" s="24">
        <v>733283</v>
      </c>
      <c r="AU16" s="11">
        <v>14613</v>
      </c>
      <c r="AV16" s="22">
        <v>28486</v>
      </c>
      <c r="AW16" s="22">
        <v>12015</v>
      </c>
      <c r="AX16" s="24">
        <v>97165</v>
      </c>
      <c r="AY16" s="24">
        <v>107</v>
      </c>
      <c r="AZ16" s="27">
        <v>502</v>
      </c>
      <c r="BA16" s="8">
        <v>886171</v>
      </c>
    </row>
    <row r="18" spans="1:59" x14ac:dyDescent="0.25">
      <c r="AS18" s="15" t="s">
        <v>48</v>
      </c>
    </row>
    <row r="19" spans="1:59" x14ac:dyDescent="0.25">
      <c r="AQ19" s="33"/>
      <c r="AR19" s="33"/>
      <c r="AS19" s="34">
        <v>2014</v>
      </c>
      <c r="AT19" s="34">
        <v>2015</v>
      </c>
      <c r="AU19" s="34">
        <v>2016</v>
      </c>
      <c r="AV19" s="34">
        <v>2017</v>
      </c>
      <c r="AW19" s="34">
        <v>2018</v>
      </c>
      <c r="AX19" s="34">
        <v>2019</v>
      </c>
      <c r="AY19" s="34">
        <v>2020</v>
      </c>
      <c r="AZ19" s="34">
        <v>2021</v>
      </c>
      <c r="BA19" s="34">
        <v>2022</v>
      </c>
      <c r="BB19" s="34">
        <v>2023</v>
      </c>
    </row>
    <row r="20" spans="1:59" ht="15" customHeight="1" x14ac:dyDescent="0.25">
      <c r="C20" s="4"/>
      <c r="AQ20" s="58" t="s">
        <v>66</v>
      </c>
      <c r="AR20" s="30" t="s">
        <v>64</v>
      </c>
      <c r="AS20" s="32">
        <v>18122.599999999999</v>
      </c>
      <c r="AT20" s="32">
        <v>18311</v>
      </c>
      <c r="AU20" s="32">
        <v>18684.5</v>
      </c>
      <c r="AV20" s="32">
        <v>19080.7</v>
      </c>
      <c r="AW20" s="32">
        <v>19337.8</v>
      </c>
      <c r="AX20" s="32">
        <v>19491.400000000001</v>
      </c>
      <c r="AY20" s="32">
        <v>19133.2</v>
      </c>
      <c r="AZ20" s="32">
        <v>19491.5</v>
      </c>
      <c r="BA20" s="32">
        <v>19919.2</v>
      </c>
      <c r="BB20" s="32">
        <v>20311.400000000001</v>
      </c>
      <c r="BC20" s="46" t="s">
        <v>94</v>
      </c>
      <c r="BD20" s="43">
        <f>BB20-AS20</f>
        <v>2188.8000000000029</v>
      </c>
      <c r="BE20" s="43">
        <f>BA20-AS20</f>
        <v>1796.6000000000022</v>
      </c>
    </row>
    <row r="21" spans="1:59" x14ac:dyDescent="0.25">
      <c r="B21" s="16"/>
      <c r="C21" s="16"/>
      <c r="D21" s="16"/>
      <c r="E21" s="16"/>
      <c r="F21" s="16"/>
      <c r="G21" s="16"/>
      <c r="H21" s="16"/>
      <c r="U21" s="2"/>
      <c r="AQ21" s="58"/>
      <c r="AR21" s="30" t="s">
        <v>65</v>
      </c>
      <c r="AS21" s="32">
        <v>16552.781999999999</v>
      </c>
      <c r="AT21" s="32">
        <v>16742.383999999998</v>
      </c>
      <c r="AU21" s="32">
        <v>17092.276999999998</v>
      </c>
      <c r="AV21" s="32">
        <v>17475.246999999999</v>
      </c>
      <c r="AW21" s="32">
        <v>17691.951000000001</v>
      </c>
      <c r="AX21" s="32">
        <v>17847.719000000001</v>
      </c>
      <c r="AY21" s="32">
        <v>17356.8</v>
      </c>
      <c r="AZ21" s="32">
        <v>17630.018</v>
      </c>
      <c r="BA21" s="32">
        <v>18123.429</v>
      </c>
      <c r="BB21" s="32">
        <v>18541.705999999998</v>
      </c>
      <c r="BC21" s="46" t="s">
        <v>94</v>
      </c>
      <c r="BD21" s="43">
        <f t="shared" ref="BD21:BD24" si="0">BB21-AS21</f>
        <v>1988.9239999999991</v>
      </c>
      <c r="BE21" s="43">
        <f t="shared" ref="BE21:BE24" si="1">BA21-AS21</f>
        <v>1570.6470000000008</v>
      </c>
    </row>
    <row r="22" spans="1:59" x14ac:dyDescent="0.25">
      <c r="B22" s="16"/>
      <c r="C22" s="16"/>
      <c r="D22" s="16"/>
      <c r="E22" s="16"/>
      <c r="F22" s="16"/>
      <c r="G22" s="16"/>
      <c r="H22" s="16"/>
      <c r="U22" s="2"/>
      <c r="AQ22" s="58"/>
      <c r="AR22" s="30" t="s">
        <v>75</v>
      </c>
      <c r="AS22" s="32">
        <v>3395.6</v>
      </c>
      <c r="AT22" s="32">
        <v>3385.1</v>
      </c>
      <c r="AU22" s="32">
        <v>3400.5</v>
      </c>
      <c r="AV22" s="32">
        <v>3372.1</v>
      </c>
      <c r="AW22" s="32">
        <v>3386.9</v>
      </c>
      <c r="AX22" s="32">
        <v>3404.2</v>
      </c>
      <c r="AY22" s="32">
        <v>3381.2</v>
      </c>
      <c r="AZ22" s="32">
        <v>3455.3</v>
      </c>
      <c r="BA22" s="32">
        <v>3475.9</v>
      </c>
      <c r="BB22" s="32">
        <v>3528.1</v>
      </c>
      <c r="BC22" s="46" t="s">
        <v>94</v>
      </c>
      <c r="BD22" s="43">
        <f t="shared" si="0"/>
        <v>132.5</v>
      </c>
      <c r="BE22" s="43">
        <f t="shared" si="1"/>
        <v>80.300000000000182</v>
      </c>
    </row>
    <row r="23" spans="1:59" ht="60" customHeight="1" x14ac:dyDescent="0.25">
      <c r="B23" s="17" t="s">
        <v>24</v>
      </c>
      <c r="C23" s="5" t="s">
        <v>8</v>
      </c>
      <c r="D23" s="5" t="s">
        <v>9</v>
      </c>
      <c r="E23" s="5" t="s">
        <v>11</v>
      </c>
      <c r="F23" s="5" t="s">
        <v>37</v>
      </c>
      <c r="G23" s="5" t="s">
        <v>13</v>
      </c>
      <c r="H23" s="5" t="s">
        <v>12</v>
      </c>
      <c r="R23" s="25" t="s">
        <v>106</v>
      </c>
      <c r="S23" s="25" t="s">
        <v>105</v>
      </c>
      <c r="T23" s="17" t="s">
        <v>24</v>
      </c>
      <c r="U23" s="25" t="s">
        <v>69</v>
      </c>
      <c r="V23" s="25" t="s">
        <v>63</v>
      </c>
      <c r="W23" s="25" t="s">
        <v>70</v>
      </c>
      <c r="X23" s="25" t="s">
        <v>83</v>
      </c>
      <c r="Y23" s="25" t="s">
        <v>71</v>
      </c>
      <c r="Z23" s="25" t="s">
        <v>72</v>
      </c>
      <c r="AA23" s="5" t="s">
        <v>67</v>
      </c>
      <c r="AB23" s="5" t="s">
        <v>68</v>
      </c>
      <c r="AC23" s="5" t="s">
        <v>73</v>
      </c>
      <c r="AD23" s="25" t="s">
        <v>81</v>
      </c>
      <c r="BC23" s="45"/>
      <c r="BD23" s="44"/>
      <c r="BE23" s="44"/>
      <c r="BF23" s="44"/>
      <c r="BG23" s="44"/>
    </row>
    <row r="24" spans="1:59" x14ac:dyDescent="0.25">
      <c r="A24" s="31">
        <f>E24/(E24+F24)</f>
        <v>0.81591457095116227</v>
      </c>
      <c r="B24" s="18">
        <v>2014</v>
      </c>
      <c r="C24" s="19">
        <f>D7</f>
        <v>1215789</v>
      </c>
      <c r="D24" s="19">
        <f>R7</f>
        <v>1654583</v>
      </c>
      <c r="E24" s="19">
        <f>AT7</f>
        <v>308605</v>
      </c>
      <c r="F24" s="19">
        <f>AX7</f>
        <v>69627</v>
      </c>
      <c r="G24" s="19">
        <f>C24-D24</f>
        <v>-438794</v>
      </c>
      <c r="H24" s="19">
        <f>G24+E24+F24</f>
        <v>-60562</v>
      </c>
      <c r="R24" s="19">
        <f>H24-G24</f>
        <v>378232</v>
      </c>
      <c r="S24" s="19">
        <f>SUM($R$24:R24)</f>
        <v>378232</v>
      </c>
      <c r="T24" s="18">
        <v>2014</v>
      </c>
      <c r="U24" s="8">
        <f>G24+F37+F50+G63+H63+E76</f>
        <v>-36974</v>
      </c>
      <c r="V24" s="8">
        <f t="shared" ref="V24:V33" si="2">G24</f>
        <v>-438794</v>
      </c>
      <c r="W24" s="8">
        <f>F37</f>
        <v>322226</v>
      </c>
      <c r="X24" s="8">
        <f>G50</f>
        <v>1150</v>
      </c>
      <c r="Y24" s="8">
        <f>G63</f>
        <v>15493</v>
      </c>
      <c r="Z24" s="8">
        <f>H63</f>
        <v>-11300</v>
      </c>
      <c r="AA24" s="8">
        <f t="shared" ref="AA24:AA33" si="3">H24</f>
        <v>-60562</v>
      </c>
      <c r="AB24" s="8">
        <f t="shared" ref="AB24:AB33" si="4">H24+F76+D89+E89</f>
        <v>-46833</v>
      </c>
      <c r="AC24" s="8">
        <f>G37</f>
        <v>13621</v>
      </c>
      <c r="AD24" s="19">
        <f t="shared" ref="AD24:AD33" si="5">E76</f>
        <v>4624</v>
      </c>
      <c r="AQ24" s="42" t="s">
        <v>93</v>
      </c>
      <c r="AR24" s="32" t="s">
        <v>76</v>
      </c>
      <c r="AS24" s="32">
        <f t="shared" ref="AS24:BB24" si="6">AS20-AS22</f>
        <v>14726.999999999998</v>
      </c>
      <c r="AT24" s="32">
        <f t="shared" si="6"/>
        <v>14925.9</v>
      </c>
      <c r="AU24" s="32">
        <f t="shared" si="6"/>
        <v>15284</v>
      </c>
      <c r="AV24" s="32">
        <f t="shared" si="6"/>
        <v>15708.6</v>
      </c>
      <c r="AW24" s="32">
        <f t="shared" si="6"/>
        <v>15950.9</v>
      </c>
      <c r="AX24" s="32">
        <f t="shared" si="6"/>
        <v>16087.2</v>
      </c>
      <c r="AY24" s="32">
        <f t="shared" si="6"/>
        <v>15752</v>
      </c>
      <c r="AZ24" s="32">
        <f t="shared" si="6"/>
        <v>16036.2</v>
      </c>
      <c r="BA24" s="32">
        <f t="shared" si="6"/>
        <v>16443.3</v>
      </c>
      <c r="BB24" s="32">
        <f t="shared" si="6"/>
        <v>16783.300000000003</v>
      </c>
      <c r="BC24" s="46" t="s">
        <v>94</v>
      </c>
      <c r="BD24" s="43">
        <f t="shared" si="0"/>
        <v>2056.3000000000047</v>
      </c>
      <c r="BE24" s="43">
        <f t="shared" si="1"/>
        <v>1716.3000000000011</v>
      </c>
    </row>
    <row r="25" spans="1:59" x14ac:dyDescent="0.25">
      <c r="A25" s="31">
        <f t="shared" ref="A25:A33" si="7">E25/(E25+F25)</f>
        <v>0.85983013887294846</v>
      </c>
      <c r="B25" s="18">
        <v>2015</v>
      </c>
      <c r="C25" s="19">
        <f t="shared" ref="C25:C33" si="8">D8</f>
        <v>1952927</v>
      </c>
      <c r="D25" s="19">
        <f t="shared" ref="D25:D33" si="9">R8</f>
        <v>1702707</v>
      </c>
      <c r="E25" s="19">
        <f t="shared" ref="E25:E33" si="10">AT8</f>
        <v>524419</v>
      </c>
      <c r="F25" s="19">
        <f t="shared" ref="F25:F33" si="11">AX8</f>
        <v>85491</v>
      </c>
      <c r="G25" s="19">
        <f t="shared" ref="G25:G33" si="12">C25-D25</f>
        <v>250220</v>
      </c>
      <c r="H25" s="19">
        <f t="shared" ref="H25:H33" si="13">G25+E25+F25</f>
        <v>860130</v>
      </c>
      <c r="R25" s="19">
        <f>H25-G25</f>
        <v>609910</v>
      </c>
      <c r="S25" s="19">
        <f>SUM($R$24:R25)</f>
        <v>988142</v>
      </c>
      <c r="T25" s="18">
        <v>2015</v>
      </c>
      <c r="U25" s="8">
        <f t="shared" ref="U25:U33" si="14">G25+F38+F51+G64+H64+E77</f>
        <v>620786</v>
      </c>
      <c r="V25" s="8">
        <f t="shared" si="2"/>
        <v>250220</v>
      </c>
      <c r="W25" s="8">
        <f t="shared" ref="W25:W33" si="15">F38</f>
        <v>330414</v>
      </c>
      <c r="X25" s="8">
        <f t="shared" ref="X25:X33" si="16">G51</f>
        <v>-50805</v>
      </c>
      <c r="Y25" s="8">
        <f t="shared" ref="Y25:Y33" si="17">G64</f>
        <v>8957</v>
      </c>
      <c r="Z25" s="8">
        <f t="shared" ref="Z25:Z33" si="18">H64</f>
        <v>-5994</v>
      </c>
      <c r="AA25" s="8">
        <f t="shared" si="3"/>
        <v>860130</v>
      </c>
      <c r="AB25" s="8">
        <f t="shared" si="4"/>
        <v>883011</v>
      </c>
      <c r="AC25" s="8">
        <f t="shared" ref="AC25:AC33" si="19">G38</f>
        <v>-194005</v>
      </c>
      <c r="AD25" s="19">
        <f t="shared" si="5"/>
        <v>2503</v>
      </c>
    </row>
    <row r="26" spans="1:59" x14ac:dyDescent="0.25">
      <c r="A26" s="31">
        <f t="shared" si="7"/>
        <v>0.80753533733066429</v>
      </c>
      <c r="B26" s="18">
        <v>2016</v>
      </c>
      <c r="C26" s="19">
        <f t="shared" si="8"/>
        <v>1233575</v>
      </c>
      <c r="D26" s="19">
        <f t="shared" si="9"/>
        <v>1624989</v>
      </c>
      <c r="E26" s="19">
        <f t="shared" si="10"/>
        <v>343297</v>
      </c>
      <c r="F26" s="19">
        <f t="shared" si="11"/>
        <v>81820</v>
      </c>
      <c r="G26" s="19">
        <f t="shared" si="12"/>
        <v>-391414</v>
      </c>
      <c r="H26" s="19">
        <f t="shared" si="13"/>
        <v>33703</v>
      </c>
      <c r="R26" s="19">
        <f t="shared" ref="R26:R33" si="20">H26-G26</f>
        <v>425117</v>
      </c>
      <c r="S26" s="19">
        <f>SUM($R$24:R26)</f>
        <v>1413259</v>
      </c>
      <c r="T26" s="18">
        <v>2016</v>
      </c>
      <c r="U26" s="8">
        <f t="shared" si="14"/>
        <v>324078</v>
      </c>
      <c r="V26" s="8">
        <f t="shared" si="2"/>
        <v>-391414</v>
      </c>
      <c r="W26" s="8">
        <f t="shared" si="15"/>
        <v>536503</v>
      </c>
      <c r="X26" s="8">
        <f t="shared" si="16"/>
        <v>25233</v>
      </c>
      <c r="Y26" s="8">
        <f t="shared" si="17"/>
        <v>37480</v>
      </c>
      <c r="Z26" s="8">
        <f t="shared" si="18"/>
        <v>25287</v>
      </c>
      <c r="AA26" s="8">
        <f t="shared" si="3"/>
        <v>33703</v>
      </c>
      <c r="AB26" s="8">
        <f t="shared" si="4"/>
        <v>46623</v>
      </c>
      <c r="AC26" s="8">
        <f t="shared" si="19"/>
        <v>193206</v>
      </c>
      <c r="AD26" s="19">
        <f t="shared" si="5"/>
        <v>9169</v>
      </c>
    </row>
    <row r="27" spans="1:59" x14ac:dyDescent="0.25">
      <c r="A27" s="31">
        <f t="shared" si="7"/>
        <v>0.79668419547184754</v>
      </c>
      <c r="B27" s="18">
        <v>2017</v>
      </c>
      <c r="C27" s="19">
        <f t="shared" si="8"/>
        <v>1139508</v>
      </c>
      <c r="D27" s="19">
        <f t="shared" si="9"/>
        <v>1662706</v>
      </c>
      <c r="E27" s="19">
        <f t="shared" si="10"/>
        <v>289668</v>
      </c>
      <c r="F27" s="19">
        <f t="shared" si="11"/>
        <v>73924</v>
      </c>
      <c r="G27" s="19">
        <f t="shared" si="12"/>
        <v>-523198</v>
      </c>
      <c r="H27" s="19">
        <f t="shared" si="13"/>
        <v>-159606</v>
      </c>
      <c r="R27" s="19">
        <f t="shared" si="20"/>
        <v>363592</v>
      </c>
      <c r="S27" s="19">
        <f>SUM($R$24:R27)</f>
        <v>1776851</v>
      </c>
      <c r="T27" s="18">
        <v>2017</v>
      </c>
      <c r="U27" s="8">
        <f t="shared" si="14"/>
        <v>459203</v>
      </c>
      <c r="V27" s="8">
        <f t="shared" si="2"/>
        <v>-523198</v>
      </c>
      <c r="W27" s="8">
        <f t="shared" si="15"/>
        <v>674022</v>
      </c>
      <c r="X27" s="8">
        <f t="shared" si="16"/>
        <v>57648</v>
      </c>
      <c r="Y27" s="8">
        <f t="shared" si="17"/>
        <v>45393</v>
      </c>
      <c r="Z27" s="8">
        <f t="shared" si="18"/>
        <v>120126</v>
      </c>
      <c r="AA27" s="8">
        <f t="shared" si="3"/>
        <v>-159606</v>
      </c>
      <c r="AB27" s="8">
        <f t="shared" si="4"/>
        <v>-147936</v>
      </c>
      <c r="AC27" s="8">
        <f t="shared" si="19"/>
        <v>384354</v>
      </c>
      <c r="AD27" s="19">
        <f t="shared" si="5"/>
        <v>11288</v>
      </c>
    </row>
    <row r="28" spans="1:59" x14ac:dyDescent="0.25">
      <c r="A28" s="31">
        <f t="shared" si="7"/>
        <v>0.8872197157298416</v>
      </c>
      <c r="B28" s="18">
        <v>2018</v>
      </c>
      <c r="C28" s="19">
        <f t="shared" si="8"/>
        <v>1258725</v>
      </c>
      <c r="D28" s="19">
        <f t="shared" si="9"/>
        <v>1688112</v>
      </c>
      <c r="E28" s="19">
        <f t="shared" si="10"/>
        <v>523087</v>
      </c>
      <c r="F28" s="19">
        <f t="shared" si="11"/>
        <v>66493</v>
      </c>
      <c r="G28" s="19">
        <f t="shared" si="12"/>
        <v>-429387</v>
      </c>
      <c r="H28" s="19">
        <f t="shared" si="13"/>
        <v>160193</v>
      </c>
      <c r="R28" s="19">
        <f t="shared" si="20"/>
        <v>589580</v>
      </c>
      <c r="S28" s="19">
        <f>SUM($R$24:R28)</f>
        <v>2366431</v>
      </c>
      <c r="T28" s="18">
        <v>2018</v>
      </c>
      <c r="U28" s="8">
        <f t="shared" si="14"/>
        <v>378044</v>
      </c>
      <c r="V28" s="8">
        <f t="shared" si="2"/>
        <v>-429387</v>
      </c>
      <c r="W28" s="8">
        <f t="shared" si="15"/>
        <v>558892</v>
      </c>
      <c r="X28" s="8">
        <f t="shared" si="16"/>
        <v>78655</v>
      </c>
      <c r="Y28" s="8">
        <f t="shared" si="17"/>
        <v>48988</v>
      </c>
      <c r="Z28" s="8">
        <f t="shared" si="18"/>
        <v>46730</v>
      </c>
      <c r="AA28" s="8">
        <f t="shared" si="3"/>
        <v>160193</v>
      </c>
      <c r="AB28" s="8">
        <f t="shared" si="4"/>
        <v>185997</v>
      </c>
      <c r="AC28" s="8">
        <f t="shared" si="19"/>
        <v>35805</v>
      </c>
      <c r="AD28" s="19">
        <f t="shared" si="5"/>
        <v>7673</v>
      </c>
    </row>
    <row r="29" spans="1:59" x14ac:dyDescent="0.25">
      <c r="A29" s="31">
        <f t="shared" si="7"/>
        <v>0.89199272111636585</v>
      </c>
      <c r="B29" s="18">
        <v>2019</v>
      </c>
      <c r="C29" s="19">
        <f t="shared" si="8"/>
        <v>1353767</v>
      </c>
      <c r="D29" s="19">
        <f t="shared" si="9"/>
        <v>1761591</v>
      </c>
      <c r="E29" s="19">
        <f t="shared" si="10"/>
        <v>703900</v>
      </c>
      <c r="F29" s="19">
        <f t="shared" si="11"/>
        <v>85232</v>
      </c>
      <c r="G29" s="19">
        <f t="shared" si="12"/>
        <v>-407824</v>
      </c>
      <c r="H29" s="19">
        <f t="shared" si="13"/>
        <v>381308</v>
      </c>
      <c r="R29" s="19">
        <f t="shared" si="20"/>
        <v>789132</v>
      </c>
      <c r="S29" s="19">
        <f>SUM($R$24:R29)</f>
        <v>3155563</v>
      </c>
      <c r="T29" s="18">
        <v>2019</v>
      </c>
      <c r="U29" s="8">
        <f t="shared" si="14"/>
        <v>362909</v>
      </c>
      <c r="V29" s="8">
        <f t="shared" si="2"/>
        <v>-407824</v>
      </c>
      <c r="W29" s="8">
        <f t="shared" si="15"/>
        <v>550753</v>
      </c>
      <c r="X29" s="8">
        <f t="shared" si="16"/>
        <v>66365</v>
      </c>
      <c r="Y29" s="8">
        <f t="shared" si="17"/>
        <v>5126</v>
      </c>
      <c r="Z29" s="8">
        <f t="shared" si="18"/>
        <v>47523</v>
      </c>
      <c r="AA29" s="8">
        <f t="shared" si="3"/>
        <v>381308</v>
      </c>
      <c r="AB29" s="8">
        <f t="shared" si="4"/>
        <v>426200</v>
      </c>
      <c r="AC29" s="8">
        <f t="shared" si="19"/>
        <v>-153147</v>
      </c>
      <c r="AD29" s="19">
        <f t="shared" si="5"/>
        <v>15734</v>
      </c>
    </row>
    <row r="30" spans="1:59" x14ac:dyDescent="0.25">
      <c r="A30" s="31">
        <f t="shared" si="7"/>
        <v>0.85417001110889934</v>
      </c>
      <c r="B30" s="18">
        <v>2020</v>
      </c>
      <c r="C30" s="19">
        <f t="shared" si="8"/>
        <v>1007538</v>
      </c>
      <c r="D30" s="19">
        <f t="shared" si="9"/>
        <v>1372284</v>
      </c>
      <c r="E30" s="19">
        <f t="shared" si="10"/>
        <v>532083</v>
      </c>
      <c r="F30" s="19">
        <f t="shared" si="11"/>
        <v>90841</v>
      </c>
      <c r="G30" s="19">
        <f t="shared" si="12"/>
        <v>-364746</v>
      </c>
      <c r="H30" s="19">
        <f t="shared" si="13"/>
        <v>258178</v>
      </c>
      <c r="R30" s="19">
        <f t="shared" si="20"/>
        <v>622924</v>
      </c>
      <c r="S30" s="19">
        <f>SUM($R$24:R30)</f>
        <v>3778487</v>
      </c>
      <c r="T30" s="18">
        <v>2020</v>
      </c>
      <c r="U30" s="8">
        <f t="shared" si="14"/>
        <v>-23936</v>
      </c>
      <c r="V30" s="8">
        <f t="shared" si="2"/>
        <v>-364746</v>
      </c>
      <c r="W30" s="8">
        <f t="shared" si="15"/>
        <v>349764</v>
      </c>
      <c r="X30" s="8">
        <f t="shared" si="16"/>
        <v>1315</v>
      </c>
      <c r="Y30" s="8">
        <f t="shared" si="17"/>
        <v>25986</v>
      </c>
      <c r="Z30" s="8">
        <f t="shared" si="18"/>
        <v>-62905</v>
      </c>
      <c r="AA30" s="8">
        <f t="shared" si="3"/>
        <v>258178</v>
      </c>
      <c r="AB30" s="8">
        <f t="shared" si="4"/>
        <v>286217</v>
      </c>
      <c r="AC30" s="8">
        <f t="shared" si="19"/>
        <v>-182319</v>
      </c>
      <c r="AD30" s="19">
        <f t="shared" si="5"/>
        <v>-64191</v>
      </c>
    </row>
    <row r="31" spans="1:59" x14ac:dyDescent="0.25">
      <c r="A31" s="31">
        <f t="shared" si="7"/>
        <v>0.81805269523989566</v>
      </c>
      <c r="B31" s="18">
        <v>2021</v>
      </c>
      <c r="C31" s="19">
        <f t="shared" si="8"/>
        <v>1167508</v>
      </c>
      <c r="D31" s="19">
        <f t="shared" si="9"/>
        <v>1668872</v>
      </c>
      <c r="E31" s="19">
        <f t="shared" si="10"/>
        <v>488982</v>
      </c>
      <c r="F31" s="19">
        <f t="shared" si="11"/>
        <v>108757</v>
      </c>
      <c r="G31" s="19">
        <f t="shared" si="12"/>
        <v>-501364</v>
      </c>
      <c r="H31" s="19">
        <f t="shared" si="13"/>
        <v>96375</v>
      </c>
      <c r="R31" s="19">
        <f t="shared" si="20"/>
        <v>597739</v>
      </c>
      <c r="S31" s="19">
        <f>SUM($R$24:R31)</f>
        <v>4376226</v>
      </c>
      <c r="T31" s="18">
        <v>2021</v>
      </c>
      <c r="U31" s="8">
        <f t="shared" si="14"/>
        <v>676978</v>
      </c>
      <c r="V31" s="8">
        <f t="shared" si="2"/>
        <v>-501364</v>
      </c>
      <c r="W31" s="8">
        <f t="shared" si="15"/>
        <v>833031</v>
      </c>
      <c r="X31" s="8">
        <f t="shared" si="16"/>
        <v>15803</v>
      </c>
      <c r="Y31" s="8">
        <f t="shared" si="17"/>
        <v>64519</v>
      </c>
      <c r="Z31" s="8">
        <f t="shared" si="18"/>
        <v>78835</v>
      </c>
      <c r="AA31" s="8">
        <f t="shared" si="3"/>
        <v>96375</v>
      </c>
      <c r="AB31" s="8">
        <f t="shared" si="4"/>
        <v>131830</v>
      </c>
      <c r="AC31" s="8">
        <f t="shared" si="19"/>
        <v>344049</v>
      </c>
      <c r="AD31" s="19">
        <f t="shared" si="5"/>
        <v>77397</v>
      </c>
    </row>
    <row r="32" spans="1:59" x14ac:dyDescent="0.25">
      <c r="A32" s="31">
        <f t="shared" si="7"/>
        <v>0.86139621257446719</v>
      </c>
      <c r="B32" s="18">
        <v>2022</v>
      </c>
      <c r="C32" s="19">
        <f t="shared" si="8"/>
        <v>1389180</v>
      </c>
      <c r="D32" s="19">
        <f t="shared" si="9"/>
        <v>1891738</v>
      </c>
      <c r="E32" s="19">
        <f t="shared" si="10"/>
        <v>706916</v>
      </c>
      <c r="F32" s="19">
        <f t="shared" si="11"/>
        <v>113747</v>
      </c>
      <c r="G32" s="19">
        <f t="shared" si="12"/>
        <v>-502558</v>
      </c>
      <c r="H32" s="19">
        <f t="shared" si="13"/>
        <v>318105</v>
      </c>
      <c r="R32" s="19">
        <f t="shared" si="20"/>
        <v>820663</v>
      </c>
      <c r="S32" s="19">
        <f>SUM($R$24:R32)</f>
        <v>5196889</v>
      </c>
      <c r="T32" s="18">
        <v>2022</v>
      </c>
      <c r="U32" s="8">
        <f t="shared" si="14"/>
        <v>419626</v>
      </c>
      <c r="V32" s="8">
        <f t="shared" si="2"/>
        <v>-502558</v>
      </c>
      <c r="W32" s="8">
        <f t="shared" si="15"/>
        <v>736073</v>
      </c>
      <c r="X32" s="8">
        <f t="shared" si="16"/>
        <v>19092</v>
      </c>
      <c r="Y32" s="8">
        <f t="shared" si="17"/>
        <v>3839</v>
      </c>
      <c r="Z32" s="8">
        <f t="shared" si="18"/>
        <v>30440</v>
      </c>
      <c r="AA32" s="8">
        <f t="shared" si="3"/>
        <v>318105</v>
      </c>
      <c r="AB32" s="8">
        <f t="shared" si="4"/>
        <v>370419</v>
      </c>
      <c r="AC32" s="8">
        <f t="shared" si="19"/>
        <v>29157</v>
      </c>
      <c r="AD32" s="19">
        <f t="shared" si="5"/>
        <v>18993</v>
      </c>
    </row>
    <row r="33" spans="1:59" x14ac:dyDescent="0.25">
      <c r="A33" s="31">
        <f t="shared" si="7"/>
        <v>0.88299688842648782</v>
      </c>
      <c r="B33" s="18">
        <v>2023</v>
      </c>
      <c r="C33" s="19">
        <f t="shared" si="8"/>
        <v>1353740</v>
      </c>
      <c r="D33" s="19">
        <f t="shared" si="9"/>
        <v>1803200</v>
      </c>
      <c r="E33" s="19">
        <f t="shared" si="10"/>
        <v>733283</v>
      </c>
      <c r="F33" s="19">
        <f t="shared" si="11"/>
        <v>97165</v>
      </c>
      <c r="G33" s="19">
        <f t="shared" si="12"/>
        <v>-449460</v>
      </c>
      <c r="H33" s="19">
        <f t="shared" si="13"/>
        <v>380988</v>
      </c>
      <c r="R33" s="19">
        <f t="shared" si="20"/>
        <v>830448</v>
      </c>
      <c r="S33" s="19">
        <f>SUM($R$24:R33)</f>
        <v>6027337</v>
      </c>
      <c r="T33" s="18">
        <v>2023</v>
      </c>
      <c r="U33" s="8">
        <f t="shared" si="14"/>
        <v>523051</v>
      </c>
      <c r="V33" s="8">
        <f t="shared" si="2"/>
        <v>-449460</v>
      </c>
      <c r="W33" s="8">
        <f t="shared" si="15"/>
        <v>791189</v>
      </c>
      <c r="X33" s="8">
        <f t="shared" si="16"/>
        <v>26198</v>
      </c>
      <c r="Y33" s="8">
        <f t="shared" si="17"/>
        <v>7580</v>
      </c>
      <c r="Z33" s="8">
        <f t="shared" si="18"/>
        <v>32824</v>
      </c>
      <c r="AA33" s="8">
        <f t="shared" si="3"/>
        <v>380988</v>
      </c>
      <c r="AB33" s="8">
        <f t="shared" si="4"/>
        <v>436102</v>
      </c>
      <c r="AC33" s="8">
        <f t="shared" si="19"/>
        <v>57906</v>
      </c>
      <c r="AD33" s="19">
        <f t="shared" si="5"/>
        <v>17555</v>
      </c>
    </row>
    <row r="34" spans="1:59" x14ac:dyDescent="0.25">
      <c r="B34" s="16"/>
      <c r="C34" s="16"/>
      <c r="D34" s="16"/>
      <c r="E34" s="16"/>
      <c r="F34" s="16"/>
      <c r="G34" s="16"/>
      <c r="H34" s="16"/>
      <c r="J34" s="29" t="s">
        <v>62</v>
      </c>
      <c r="R34" s="48">
        <f>SUM(R24:R33)</f>
        <v>6027337</v>
      </c>
      <c r="T34" s="15"/>
      <c r="U34" s="41">
        <f>(BD24*1000)/SUM(U24:U33)</f>
        <v>0.55519181157551967</v>
      </c>
      <c r="V34" s="15"/>
      <c r="W34" s="15"/>
      <c r="X34" s="15"/>
      <c r="Y34" s="15"/>
      <c r="Z34" s="15"/>
    </row>
    <row r="35" spans="1:59" x14ac:dyDescent="0.25">
      <c r="B35" s="16"/>
      <c r="C35" s="16"/>
      <c r="D35" s="16"/>
      <c r="E35" s="16"/>
      <c r="F35" s="16"/>
      <c r="G35" s="16"/>
      <c r="H35" s="16"/>
      <c r="T35" s="15"/>
      <c r="U35" s="15"/>
      <c r="V35" s="15"/>
      <c r="W35" s="15"/>
      <c r="X35" s="15"/>
      <c r="Y35" s="15"/>
      <c r="Z35" s="15"/>
    </row>
    <row r="36" spans="1:59" ht="60" customHeight="1" x14ac:dyDescent="0.25">
      <c r="B36" s="17" t="s">
        <v>2</v>
      </c>
      <c r="C36" s="5" t="s">
        <v>14</v>
      </c>
      <c r="D36" s="5" t="s">
        <v>15</v>
      </c>
      <c r="E36" s="5" t="s">
        <v>16</v>
      </c>
      <c r="F36" s="5" t="s">
        <v>17</v>
      </c>
      <c r="G36" s="5" t="s">
        <v>18</v>
      </c>
      <c r="H36" s="16"/>
      <c r="R36" s="25" t="s">
        <v>86</v>
      </c>
      <c r="T36" s="17"/>
      <c r="U36" s="25" t="s">
        <v>74</v>
      </c>
      <c r="V36" s="25" t="s">
        <v>63</v>
      </c>
      <c r="W36" s="25" t="s">
        <v>70</v>
      </c>
      <c r="X36" s="25" t="s">
        <v>84</v>
      </c>
      <c r="Y36" s="25" t="s">
        <v>71</v>
      </c>
      <c r="Z36" s="25" t="s">
        <v>72</v>
      </c>
      <c r="AA36" s="5" t="s">
        <v>85</v>
      </c>
      <c r="AB36" s="5" t="s">
        <v>68</v>
      </c>
      <c r="AC36" s="5" t="s">
        <v>73</v>
      </c>
      <c r="AD36" s="5" t="s">
        <v>77</v>
      </c>
      <c r="AE36" s="5" t="s">
        <v>80</v>
      </c>
      <c r="AF36" s="5" t="s">
        <v>78</v>
      </c>
      <c r="AG36" s="25" t="s">
        <v>82</v>
      </c>
    </row>
    <row r="37" spans="1:59" x14ac:dyDescent="0.25">
      <c r="B37" s="18">
        <v>2014</v>
      </c>
      <c r="C37" s="19">
        <f>E7</f>
        <v>2353638</v>
      </c>
      <c r="D37" s="19">
        <f>S7</f>
        <v>2031412</v>
      </c>
      <c r="E37" s="19">
        <f>-E24</f>
        <v>-308605</v>
      </c>
      <c r="F37" s="19">
        <f t="shared" ref="F37:F46" si="21">C37-D37</f>
        <v>322226</v>
      </c>
      <c r="G37" s="19">
        <f>F37+E37</f>
        <v>13621</v>
      </c>
      <c r="H37" s="16"/>
      <c r="R37" s="19">
        <f>SUM(F$50:F50)</f>
        <v>70777</v>
      </c>
      <c r="T37" s="18">
        <v>2014</v>
      </c>
      <c r="U37" s="19">
        <f>SUM(U$24:U24)</f>
        <v>-36974</v>
      </c>
      <c r="V37" s="19">
        <f>SUM(V$24:V24)</f>
        <v>-438794</v>
      </c>
      <c r="W37" s="19">
        <f>SUM(W$24:W24)</f>
        <v>322226</v>
      </c>
      <c r="X37" s="19">
        <f>SUM(X$24:X24)</f>
        <v>1150</v>
      </c>
      <c r="Y37" s="19">
        <f>SUM(Y$24:Y24)</f>
        <v>15493</v>
      </c>
      <c r="Z37" s="19">
        <f>SUM(Z$24:Z24)</f>
        <v>-11300</v>
      </c>
      <c r="AA37" s="19">
        <f>SUM(AA$24:AA24)</f>
        <v>-60562</v>
      </c>
      <c r="AB37" s="19">
        <f>SUM(AB$24:AB24)</f>
        <v>-46833</v>
      </c>
      <c r="AC37" s="19">
        <f>SUM(AC$24:AC24)</f>
        <v>13621</v>
      </c>
      <c r="AD37" s="19">
        <v>113074</v>
      </c>
      <c r="AE37" s="35">
        <f>AD37/D24</f>
        <v>6.8339877781894293E-2</v>
      </c>
      <c r="AF37" s="19">
        <f>SUM(AD$37:AD37)</f>
        <v>113074</v>
      </c>
      <c r="AG37" s="19">
        <f>SUM(AD$24:AD24)</f>
        <v>4624</v>
      </c>
    </row>
    <row r="38" spans="1:59" x14ac:dyDescent="0.25">
      <c r="B38" s="18">
        <v>2015</v>
      </c>
      <c r="C38" s="19">
        <f t="shared" ref="C38:C46" si="22">E8</f>
        <v>2355773</v>
      </c>
      <c r="D38" s="19">
        <f t="shared" ref="D38:D46" si="23">S8</f>
        <v>2025359</v>
      </c>
      <c r="E38" s="19">
        <f t="shared" ref="E38:E46" si="24">-E25</f>
        <v>-524419</v>
      </c>
      <c r="F38" s="19">
        <f t="shared" si="21"/>
        <v>330414</v>
      </c>
      <c r="G38" s="19">
        <f t="shared" ref="G38:G46" si="25">F38+E38</f>
        <v>-194005</v>
      </c>
      <c r="H38" s="16"/>
      <c r="R38" s="19">
        <f>SUM(F$50:F51)</f>
        <v>105463</v>
      </c>
      <c r="T38" s="18">
        <v>2015</v>
      </c>
      <c r="U38" s="19">
        <f>SUM(U$24:U25)</f>
        <v>583812</v>
      </c>
      <c r="V38" s="19">
        <f>SUM(V$24:V25)</f>
        <v>-188574</v>
      </c>
      <c r="W38" s="19">
        <f>SUM(W$24:W25)</f>
        <v>652640</v>
      </c>
      <c r="X38" s="19">
        <f>SUM(X$24:X25)</f>
        <v>-49655</v>
      </c>
      <c r="Y38" s="19">
        <f>SUM(Y$24:Y25)</f>
        <v>24450</v>
      </c>
      <c r="Z38" s="19">
        <f>SUM(Z$24:Z25)</f>
        <v>-17294</v>
      </c>
      <c r="AA38" s="19">
        <f>SUM(AA$24:AA25)</f>
        <v>799568</v>
      </c>
      <c r="AB38" s="19">
        <f>SUM(AB$24:AB25)</f>
        <v>836178</v>
      </c>
      <c r="AC38" s="19">
        <f>SUM(AC$24:AC25)</f>
        <v>-180384</v>
      </c>
      <c r="AD38" s="19">
        <v>161673</v>
      </c>
      <c r="AE38" s="35">
        <f t="shared" ref="AE38:AE46" si="26">AD38/D25</f>
        <v>9.4950569886656955E-2</v>
      </c>
      <c r="AF38" s="19">
        <f>SUM(AD$37:AD38)</f>
        <v>274747</v>
      </c>
      <c r="AG38" s="19">
        <f>SUM(AD$24:AD25)</f>
        <v>7127</v>
      </c>
    </row>
    <row r="39" spans="1:59" x14ac:dyDescent="0.25">
      <c r="B39" s="18">
        <v>2016</v>
      </c>
      <c r="C39" s="19">
        <f t="shared" si="22"/>
        <v>2582869</v>
      </c>
      <c r="D39" s="19">
        <f t="shared" si="23"/>
        <v>2046366</v>
      </c>
      <c r="E39" s="19">
        <f t="shared" si="24"/>
        <v>-343297</v>
      </c>
      <c r="F39" s="19">
        <f t="shared" si="21"/>
        <v>536503</v>
      </c>
      <c r="G39" s="19">
        <f t="shared" si="25"/>
        <v>193206</v>
      </c>
      <c r="H39" s="16"/>
      <c r="R39" s="19">
        <f>SUM(F$50:F52)</f>
        <v>212516</v>
      </c>
      <c r="T39" s="18">
        <v>2016</v>
      </c>
      <c r="U39" s="19">
        <f>SUM(U$24:U26)</f>
        <v>907890</v>
      </c>
      <c r="V39" s="19">
        <f>SUM(V$24:V26)</f>
        <v>-579988</v>
      </c>
      <c r="W39" s="19">
        <f>SUM(W$24:W26)</f>
        <v>1189143</v>
      </c>
      <c r="X39" s="19">
        <f>SUM(X$24:X26)</f>
        <v>-24422</v>
      </c>
      <c r="Y39" s="19">
        <f>SUM(Y$24:Y26)</f>
        <v>61930</v>
      </c>
      <c r="Z39" s="19">
        <f>SUM(Z$24:Z26)</f>
        <v>7993</v>
      </c>
      <c r="AA39" s="19">
        <f>SUM(AA$24:AA26)</f>
        <v>833271</v>
      </c>
      <c r="AB39" s="19">
        <f>SUM(AB$24:AB26)</f>
        <v>882801</v>
      </c>
      <c r="AC39" s="19">
        <f>SUM(AC$24:AC26)</f>
        <v>12822</v>
      </c>
      <c r="AD39" s="19">
        <v>133218</v>
      </c>
      <c r="AE39" s="35">
        <f t="shared" si="26"/>
        <v>8.1980862639685556E-2</v>
      </c>
      <c r="AF39" s="19">
        <f>SUM(AD$37:AD39)</f>
        <v>407965</v>
      </c>
      <c r="AG39" s="19">
        <f>SUM(AD$24:AD26)</f>
        <v>16296</v>
      </c>
    </row>
    <row r="40" spans="1:59" x14ac:dyDescent="0.25">
      <c r="B40" s="18">
        <v>2017</v>
      </c>
      <c r="C40" s="19">
        <f t="shared" si="22"/>
        <v>3231307</v>
      </c>
      <c r="D40" s="19">
        <f t="shared" si="23"/>
        <v>2557285</v>
      </c>
      <c r="E40" s="19">
        <f t="shared" si="24"/>
        <v>-289668</v>
      </c>
      <c r="F40" s="19">
        <f t="shared" si="21"/>
        <v>674022</v>
      </c>
      <c r="G40" s="19">
        <f t="shared" si="25"/>
        <v>384354</v>
      </c>
      <c r="H40" s="16"/>
      <c r="R40" s="19">
        <f>SUM(F$50:F53)</f>
        <v>344088</v>
      </c>
      <c r="T40" s="18">
        <v>2017</v>
      </c>
      <c r="U40" s="19">
        <f>SUM(U$24:U27)</f>
        <v>1367093</v>
      </c>
      <c r="V40" s="19">
        <f>SUM(V$24:V27)</f>
        <v>-1103186</v>
      </c>
      <c r="W40" s="19">
        <f>SUM(W$24:W27)</f>
        <v>1863165</v>
      </c>
      <c r="X40" s="19">
        <f>SUM(X$24:X27)</f>
        <v>33226</v>
      </c>
      <c r="Y40" s="19">
        <f>SUM(Y$24:Y27)</f>
        <v>107323</v>
      </c>
      <c r="Z40" s="19">
        <f>SUM(Z$24:Z27)</f>
        <v>128119</v>
      </c>
      <c r="AA40" s="19">
        <f>SUM(AA$24:AA27)</f>
        <v>673665</v>
      </c>
      <c r="AB40" s="19">
        <f>SUM(AB$24:AB27)</f>
        <v>734865</v>
      </c>
      <c r="AC40" s="19">
        <f>SUM(AC$24:AC27)</f>
        <v>397176</v>
      </c>
      <c r="AD40" s="19">
        <v>161852</v>
      </c>
      <c r="AE40" s="35">
        <f t="shared" si="26"/>
        <v>9.734252477587739E-2</v>
      </c>
      <c r="AF40" s="19">
        <f>SUM(AD$37:AD40)</f>
        <v>569817</v>
      </c>
      <c r="AG40" s="19">
        <f>SUM(AD$24:AD27)</f>
        <v>27584</v>
      </c>
    </row>
    <row r="41" spans="1:59" x14ac:dyDescent="0.25">
      <c r="B41" s="18">
        <v>2018</v>
      </c>
      <c r="C41" s="19">
        <f t="shared" si="22"/>
        <v>3473217</v>
      </c>
      <c r="D41" s="19">
        <f t="shared" si="23"/>
        <v>2914325</v>
      </c>
      <c r="E41" s="19">
        <f t="shared" si="24"/>
        <v>-523087</v>
      </c>
      <c r="F41" s="19">
        <f t="shared" si="21"/>
        <v>558892</v>
      </c>
      <c r="G41" s="19">
        <f t="shared" si="25"/>
        <v>35805</v>
      </c>
      <c r="H41" s="16"/>
      <c r="R41" s="19">
        <f>SUM(F$50:F54)</f>
        <v>489236</v>
      </c>
      <c r="T41" s="18">
        <v>2018</v>
      </c>
      <c r="U41" s="19">
        <f>SUM(U$24:U28)</f>
        <v>1745137</v>
      </c>
      <c r="V41" s="19">
        <f>SUM(V$24:V28)</f>
        <v>-1532573</v>
      </c>
      <c r="W41" s="19">
        <f>SUM(W$24:W28)</f>
        <v>2422057</v>
      </c>
      <c r="X41" s="19">
        <f>SUM(X$24:X28)</f>
        <v>111881</v>
      </c>
      <c r="Y41" s="19">
        <f>SUM(Y$24:Y28)</f>
        <v>156311</v>
      </c>
      <c r="Z41" s="19">
        <f>SUM(Z$24:Z28)</f>
        <v>174849</v>
      </c>
      <c r="AA41" s="19">
        <f>SUM(AA$24:AA28)</f>
        <v>833858</v>
      </c>
      <c r="AB41" s="19">
        <f>SUM(AB$24:AB28)</f>
        <v>920862</v>
      </c>
      <c r="AC41" s="19">
        <f>SUM(AC$24:AC28)</f>
        <v>432981</v>
      </c>
      <c r="AD41" s="19">
        <v>157724</v>
      </c>
      <c r="AE41" s="35">
        <f t="shared" si="26"/>
        <v>9.343218933340916E-2</v>
      </c>
      <c r="AF41" s="19">
        <f>SUM(AD$37:AD41)</f>
        <v>727541</v>
      </c>
      <c r="AG41" s="19">
        <f>SUM(AD$24:AD28)</f>
        <v>35257</v>
      </c>
    </row>
    <row r="42" spans="1:59" x14ac:dyDescent="0.25">
      <c r="B42" s="18">
        <v>2019</v>
      </c>
      <c r="C42" s="19">
        <f t="shared" si="22"/>
        <v>3347694</v>
      </c>
      <c r="D42" s="19">
        <f t="shared" si="23"/>
        <v>2796941</v>
      </c>
      <c r="E42" s="19">
        <f t="shared" si="24"/>
        <v>-703900</v>
      </c>
      <c r="F42" s="19">
        <f t="shared" si="21"/>
        <v>550753</v>
      </c>
      <c r="G42" s="19">
        <f t="shared" si="25"/>
        <v>-153147</v>
      </c>
      <c r="H42" s="16"/>
      <c r="R42" s="19">
        <f>SUM(F$50:F55)</f>
        <v>640833</v>
      </c>
      <c r="T42" s="18">
        <v>2019</v>
      </c>
      <c r="U42" s="19">
        <f>SUM(U$24:U29)</f>
        <v>2108046</v>
      </c>
      <c r="V42" s="19">
        <f>SUM(V$24:V29)</f>
        <v>-1940397</v>
      </c>
      <c r="W42" s="19">
        <f>SUM(W$24:W29)</f>
        <v>2972810</v>
      </c>
      <c r="X42" s="19">
        <f>SUM(X$24:X29)</f>
        <v>178246</v>
      </c>
      <c r="Y42" s="19">
        <f>SUM(Y$24:Y29)</f>
        <v>161437</v>
      </c>
      <c r="Z42" s="19">
        <f>SUM(Z$24:Z29)</f>
        <v>222372</v>
      </c>
      <c r="AA42" s="19">
        <f>SUM(AA$24:AA29)</f>
        <v>1215166</v>
      </c>
      <c r="AB42" s="19">
        <f>SUM(AB$24:AB29)</f>
        <v>1347062</v>
      </c>
      <c r="AC42" s="19">
        <f>SUM(AC$24:AC29)</f>
        <v>279834</v>
      </c>
      <c r="AD42" s="19">
        <v>193096</v>
      </c>
      <c r="AE42" s="35">
        <f t="shared" si="26"/>
        <v>0.10961454730411316</v>
      </c>
      <c r="AF42" s="19">
        <f>SUM(AD$37:AD42)</f>
        <v>920637</v>
      </c>
      <c r="AG42" s="19">
        <f>SUM(AD$24:AD29)</f>
        <v>50991</v>
      </c>
    </row>
    <row r="43" spans="1:59" x14ac:dyDescent="0.25">
      <c r="B43" s="18">
        <v>2020</v>
      </c>
      <c r="C43" s="19">
        <f t="shared" si="22"/>
        <v>2578739</v>
      </c>
      <c r="D43" s="19">
        <f t="shared" si="23"/>
        <v>2228975</v>
      </c>
      <c r="E43" s="19">
        <f t="shared" si="24"/>
        <v>-532083</v>
      </c>
      <c r="F43" s="19">
        <f t="shared" si="21"/>
        <v>349764</v>
      </c>
      <c r="G43" s="19">
        <f t="shared" si="25"/>
        <v>-182319</v>
      </c>
      <c r="H43" s="16"/>
      <c r="R43" s="19">
        <f>SUM(F$50:F56)</f>
        <v>732989</v>
      </c>
      <c r="T43" s="18">
        <v>2020</v>
      </c>
      <c r="U43" s="19">
        <f>SUM(U$24:U30)</f>
        <v>2084110</v>
      </c>
      <c r="V43" s="19">
        <f>SUM(V$24:V30)</f>
        <v>-2305143</v>
      </c>
      <c r="W43" s="19">
        <f>SUM(W$24:W30)</f>
        <v>3322574</v>
      </c>
      <c r="X43" s="19">
        <f>SUM(X$24:X30)</f>
        <v>179561</v>
      </c>
      <c r="Y43" s="19">
        <f>SUM(Y$24:Y30)</f>
        <v>187423</v>
      </c>
      <c r="Z43" s="19">
        <f>SUM(Z$24:Z30)</f>
        <v>159467</v>
      </c>
      <c r="AA43" s="19">
        <f>SUM(AA$24:AA30)</f>
        <v>1473344</v>
      </c>
      <c r="AB43" s="19">
        <f>SUM(AB$24:AB30)</f>
        <v>1633279</v>
      </c>
      <c r="AC43" s="19">
        <f>SUM(AC$24:AC30)</f>
        <v>97515</v>
      </c>
      <c r="AD43" s="19">
        <v>228614</v>
      </c>
      <c r="AE43" s="35">
        <f t="shared" si="26"/>
        <v>0.16659379545341926</v>
      </c>
      <c r="AF43" s="19">
        <f>SUM(AD$37:AD43)</f>
        <v>1149251</v>
      </c>
      <c r="AG43" s="19">
        <f>SUM(AD$24:AD30)</f>
        <v>-13200</v>
      </c>
    </row>
    <row r="44" spans="1:59" x14ac:dyDescent="0.25">
      <c r="B44" s="18">
        <v>2021</v>
      </c>
      <c r="C44" s="19">
        <f t="shared" si="22"/>
        <v>3202069</v>
      </c>
      <c r="D44" s="19">
        <f t="shared" si="23"/>
        <v>2369038</v>
      </c>
      <c r="E44" s="19">
        <f t="shared" si="24"/>
        <v>-488982</v>
      </c>
      <c r="F44" s="19">
        <f t="shared" si="21"/>
        <v>833031</v>
      </c>
      <c r="G44" s="19">
        <f t="shared" si="25"/>
        <v>344049</v>
      </c>
      <c r="H44" s="16"/>
      <c r="R44" s="19">
        <f>SUM(F$50:F57)</f>
        <v>857549</v>
      </c>
      <c r="T44" s="18">
        <v>2021</v>
      </c>
      <c r="U44" s="19">
        <f>SUM(U$24:U31)</f>
        <v>2761088</v>
      </c>
      <c r="V44" s="19">
        <f>SUM(V$24:V31)</f>
        <v>-2806507</v>
      </c>
      <c r="W44" s="19">
        <f>SUM(W$24:W31)</f>
        <v>4155605</v>
      </c>
      <c r="X44" s="19">
        <f>SUM(X$24:X31)</f>
        <v>195364</v>
      </c>
      <c r="Y44" s="19">
        <f>SUM(Y$24:Y31)</f>
        <v>251942</v>
      </c>
      <c r="Z44" s="19">
        <f>SUM(Z$24:Z31)</f>
        <v>238302</v>
      </c>
      <c r="AA44" s="19">
        <f>SUM(AA$24:AA31)</f>
        <v>1569719</v>
      </c>
      <c r="AB44" s="19">
        <f>SUM(AB$24:AB31)</f>
        <v>1765109</v>
      </c>
      <c r="AC44" s="19">
        <f>SUM(AC$24:AC31)</f>
        <v>441564</v>
      </c>
      <c r="AD44" s="19">
        <v>239906</v>
      </c>
      <c r="AE44" s="35">
        <f t="shared" si="26"/>
        <v>0.14375338552027955</v>
      </c>
      <c r="AF44" s="19">
        <f>SUM(AD$37:AD44)</f>
        <v>1389157</v>
      </c>
      <c r="AG44" s="19">
        <f>SUM(AD$24:AD31)</f>
        <v>64197</v>
      </c>
      <c r="BG44" s="15"/>
    </row>
    <row r="45" spans="1:59" x14ac:dyDescent="0.25">
      <c r="B45" s="18">
        <v>2022</v>
      </c>
      <c r="C45" s="19">
        <f t="shared" si="22"/>
        <v>3585977</v>
      </c>
      <c r="D45" s="19">
        <f t="shared" si="23"/>
        <v>2849904</v>
      </c>
      <c r="E45" s="19">
        <f t="shared" si="24"/>
        <v>-706916</v>
      </c>
      <c r="F45" s="19">
        <f t="shared" si="21"/>
        <v>736073</v>
      </c>
      <c r="G45" s="19">
        <f t="shared" si="25"/>
        <v>29157</v>
      </c>
      <c r="H45" s="16"/>
      <c r="R45" s="19">
        <f>SUM(F$50:F58)</f>
        <v>990388</v>
      </c>
      <c r="T45" s="18">
        <v>2022</v>
      </c>
      <c r="U45" s="19">
        <f>SUM(U$24:U32)</f>
        <v>3180714</v>
      </c>
      <c r="V45" s="19">
        <f>SUM(V$24:V32)</f>
        <v>-3309065</v>
      </c>
      <c r="W45" s="19">
        <f>SUM(W$24:W32)</f>
        <v>4891678</v>
      </c>
      <c r="X45" s="19">
        <f>SUM(X$24:X32)</f>
        <v>214456</v>
      </c>
      <c r="Y45" s="19">
        <f>SUM(Y$24:Y32)</f>
        <v>255781</v>
      </c>
      <c r="Z45" s="19">
        <f>SUM(Z$24:Z32)</f>
        <v>268742</v>
      </c>
      <c r="AA45" s="19">
        <f>SUM(AA$24:AA32)</f>
        <v>1887824</v>
      </c>
      <c r="AB45" s="19">
        <f>SUM(AB$24:AB32)</f>
        <v>2135528</v>
      </c>
      <c r="AC45" s="19">
        <f>SUM(AC$24:AC32)</f>
        <v>470721</v>
      </c>
      <c r="AD45" s="19">
        <v>237972</v>
      </c>
      <c r="AE45" s="35">
        <f t="shared" si="26"/>
        <v>0.12579543255989994</v>
      </c>
      <c r="AF45" s="19">
        <f>SUM(AD$37:AD45)</f>
        <v>1627129</v>
      </c>
      <c r="AG45" s="19">
        <f>SUM(AD$24:AD32)</f>
        <v>83190</v>
      </c>
      <c r="BG45" s="15"/>
    </row>
    <row r="46" spans="1:59" x14ac:dyDescent="0.25">
      <c r="B46" s="18">
        <v>2023</v>
      </c>
      <c r="C46" s="19">
        <f t="shared" si="22"/>
        <v>3686625</v>
      </c>
      <c r="D46" s="19">
        <f t="shared" si="23"/>
        <v>2895436</v>
      </c>
      <c r="E46" s="19">
        <f t="shared" si="24"/>
        <v>-733283</v>
      </c>
      <c r="F46" s="19">
        <f t="shared" si="21"/>
        <v>791189</v>
      </c>
      <c r="G46" s="19">
        <f t="shared" si="25"/>
        <v>57906</v>
      </c>
      <c r="H46" s="16"/>
      <c r="R46" s="48">
        <f>SUM(F$50:F59)</f>
        <v>1113751</v>
      </c>
      <c r="T46" s="49">
        <v>2023</v>
      </c>
      <c r="U46" s="48">
        <f>SUM(U$24:U33)</f>
        <v>3703765</v>
      </c>
      <c r="V46" s="48">
        <f>SUM(V$24:V33)</f>
        <v>-3758525</v>
      </c>
      <c r="W46" s="48">
        <f>SUM(W$24:W33)</f>
        <v>5682867</v>
      </c>
      <c r="X46" s="48">
        <f>SUM(X$24:X33)</f>
        <v>240654</v>
      </c>
      <c r="Y46" s="48">
        <f>SUM(Y$24:Y33)</f>
        <v>263361</v>
      </c>
      <c r="Z46" s="48">
        <f>SUM(Z$24:Z33)</f>
        <v>301566</v>
      </c>
      <c r="AA46" s="48">
        <f>SUM(AA$24:AA33)</f>
        <v>2268812</v>
      </c>
      <c r="AB46" s="48">
        <f>SUM(AB$24:AB33)</f>
        <v>2571630</v>
      </c>
      <c r="AC46" s="48">
        <f>SUM(AC$24:AC33)</f>
        <v>528627</v>
      </c>
      <c r="AD46" s="48">
        <v>225796</v>
      </c>
      <c r="AE46" s="50">
        <f t="shared" si="26"/>
        <v>0.12521960958296363</v>
      </c>
      <c r="AF46" s="48">
        <f>SUM(AD$37:AD46)</f>
        <v>1852925</v>
      </c>
      <c r="AG46" s="48">
        <f>SUM(AD$24:AD33)</f>
        <v>100745</v>
      </c>
      <c r="BG46" s="15" t="s">
        <v>107</v>
      </c>
    </row>
    <row r="47" spans="1:59" x14ac:dyDescent="0.25">
      <c r="B47" s="16"/>
      <c r="C47" s="16"/>
      <c r="D47" s="16"/>
      <c r="E47" s="16"/>
      <c r="F47" s="16"/>
      <c r="G47" s="16"/>
      <c r="H47" s="16"/>
      <c r="BG47" s="15">
        <f>3.7/1.7</f>
        <v>2.1764705882352944</v>
      </c>
    </row>
    <row r="48" spans="1:59" x14ac:dyDescent="0.25">
      <c r="B48" s="16"/>
      <c r="C48" s="16"/>
      <c r="D48" s="16"/>
      <c r="E48" s="16"/>
      <c r="F48" s="16"/>
      <c r="G48" s="16"/>
      <c r="H48" s="16"/>
      <c r="U48" s="2"/>
      <c r="V48" s="31"/>
      <c r="W48" s="31"/>
      <c r="BG48" s="15"/>
    </row>
    <row r="49" spans="2:59" ht="56.25" x14ac:dyDescent="0.25">
      <c r="B49" s="17" t="s">
        <v>2</v>
      </c>
      <c r="C49" s="5" t="s">
        <v>19</v>
      </c>
      <c r="D49" s="5" t="s">
        <v>20</v>
      </c>
      <c r="E49" s="5" t="s">
        <v>21</v>
      </c>
      <c r="F49" s="5" t="s">
        <v>22</v>
      </c>
      <c r="G49" s="5" t="s">
        <v>23</v>
      </c>
      <c r="H49" s="16"/>
    </row>
    <row r="50" spans="2:59" x14ac:dyDescent="0.25">
      <c r="B50" s="18">
        <v>2014</v>
      </c>
      <c r="C50" s="19">
        <f>F7</f>
        <v>224767</v>
      </c>
      <c r="D50" s="19">
        <f>T7</f>
        <v>154096</v>
      </c>
      <c r="E50" s="19">
        <f>-F24</f>
        <v>-69627</v>
      </c>
      <c r="F50" s="19">
        <f>C50-D50+AY7+AZ7</f>
        <v>70777</v>
      </c>
      <c r="G50" s="19">
        <f>F50+E50</f>
        <v>1150</v>
      </c>
      <c r="H50" s="16"/>
      <c r="Y50" s="38" t="s">
        <v>96</v>
      </c>
      <c r="Z50" s="38" t="s">
        <v>95</v>
      </c>
      <c r="AE50" s="1" t="s">
        <v>97</v>
      </c>
      <c r="AF50" s="1" t="s">
        <v>98</v>
      </c>
      <c r="BG50" s="59">
        <f>3.7/1.7</f>
        <v>2.1764705882352944</v>
      </c>
    </row>
    <row r="51" spans="2:59" x14ac:dyDescent="0.25">
      <c r="B51" s="18">
        <v>2015</v>
      </c>
      <c r="C51" s="19">
        <f t="shared" ref="C51:C59" si="27">F8</f>
        <v>176240</v>
      </c>
      <c r="D51" s="19">
        <f t="shared" ref="D51:D59" si="28">T8</f>
        <v>141979</v>
      </c>
      <c r="E51" s="19">
        <f t="shared" ref="E51:E59" si="29">-F25</f>
        <v>-85491</v>
      </c>
      <c r="F51" s="19">
        <f>C51-D51+AY8+AZ8</f>
        <v>34686</v>
      </c>
      <c r="G51" s="19">
        <f t="shared" ref="G51:G59" si="30">F51+E51</f>
        <v>-50805</v>
      </c>
      <c r="H51" s="16"/>
      <c r="X51" s="56"/>
      <c r="Y51" s="38" t="s">
        <v>87</v>
      </c>
      <c r="Z51" s="37">
        <f>CORREL($AD$37:$AD$46,V24:V33)</f>
        <v>-0.22173814288187779</v>
      </c>
      <c r="AC51" s="57" t="s">
        <v>101</v>
      </c>
      <c r="AD51" s="1" t="s">
        <v>91</v>
      </c>
      <c r="AE51" s="47">
        <v>2.0175159869028795E-2</v>
      </c>
      <c r="AF51" s="52">
        <f>Z46</f>
        <v>301566</v>
      </c>
      <c r="AG51" s="52">
        <f>ABS(AF51)</f>
        <v>301566</v>
      </c>
    </row>
    <row r="52" spans="2:59" x14ac:dyDescent="0.25">
      <c r="B52" s="18">
        <v>2016</v>
      </c>
      <c r="C52" s="19">
        <f t="shared" si="27"/>
        <v>234210</v>
      </c>
      <c r="D52" s="19">
        <f t="shared" si="28"/>
        <v>127526</v>
      </c>
      <c r="E52" s="19">
        <f t="shared" si="29"/>
        <v>-81820</v>
      </c>
      <c r="F52" s="19">
        <f t="shared" ref="F52:F59" si="31">C52-D52+AY9+AZ9</f>
        <v>107053</v>
      </c>
      <c r="G52" s="19">
        <f t="shared" si="30"/>
        <v>25233</v>
      </c>
      <c r="H52" s="16"/>
      <c r="X52" s="56"/>
      <c r="Y52" s="39" t="s">
        <v>88</v>
      </c>
      <c r="Z52" s="40">
        <f>CORREL($AD$37:$AD$46,W24:W33)</f>
        <v>0.57727894768545418</v>
      </c>
      <c r="AC52" s="57"/>
      <c r="AD52" s="1" t="s">
        <v>90</v>
      </c>
      <c r="AE52" s="47">
        <v>-5.5666246618913541E-2</v>
      </c>
      <c r="AF52" s="52">
        <f>Y46</f>
        <v>263361</v>
      </c>
      <c r="AG52" s="52">
        <f t="shared" ref="AG52:AG57" si="32">ABS(AF52)</f>
        <v>263361</v>
      </c>
    </row>
    <row r="53" spans="2:59" x14ac:dyDescent="0.25">
      <c r="B53" s="18">
        <v>2017</v>
      </c>
      <c r="C53" s="19">
        <f t="shared" si="27"/>
        <v>287002</v>
      </c>
      <c r="D53" s="19">
        <f t="shared" si="28"/>
        <v>155881</v>
      </c>
      <c r="E53" s="19">
        <f t="shared" si="29"/>
        <v>-73924</v>
      </c>
      <c r="F53" s="19">
        <f t="shared" si="31"/>
        <v>131572</v>
      </c>
      <c r="G53" s="19">
        <f t="shared" si="30"/>
        <v>57648</v>
      </c>
      <c r="H53" s="16"/>
      <c r="X53" s="56"/>
      <c r="Y53" s="38" t="s">
        <v>92</v>
      </c>
      <c r="Z53" s="37">
        <f>CORREL($AD$37:$AD$46,F50:F59)</f>
        <v>0.35723775820433507</v>
      </c>
      <c r="AC53" s="57"/>
      <c r="AD53" s="1" t="s">
        <v>89</v>
      </c>
      <c r="AE53" s="47">
        <v>0.13769107113356141</v>
      </c>
      <c r="AF53" s="52">
        <f>AG46</f>
        <v>100745</v>
      </c>
      <c r="AG53" s="52">
        <f t="shared" si="32"/>
        <v>100745</v>
      </c>
    </row>
    <row r="54" spans="2:59" x14ac:dyDescent="0.25">
      <c r="B54" s="18">
        <v>2018</v>
      </c>
      <c r="C54" s="19">
        <f t="shared" si="27"/>
        <v>325168</v>
      </c>
      <c r="D54" s="19">
        <f t="shared" si="28"/>
        <v>180368</v>
      </c>
      <c r="E54" s="19">
        <f t="shared" si="29"/>
        <v>-66493</v>
      </c>
      <c r="F54" s="19">
        <f t="shared" si="31"/>
        <v>145148</v>
      </c>
      <c r="G54" s="19">
        <f t="shared" si="30"/>
        <v>78655</v>
      </c>
      <c r="H54" s="16"/>
      <c r="X54" s="56"/>
      <c r="Y54" s="38" t="s">
        <v>89</v>
      </c>
      <c r="Z54" s="37">
        <f>CORREL($AD$37:$AD$46,E76:E85)</f>
        <v>0.13769107113356141</v>
      </c>
      <c r="AC54" s="57"/>
      <c r="AD54" s="1" t="s">
        <v>87</v>
      </c>
      <c r="AE54" s="47">
        <v>-0.22173814288187779</v>
      </c>
      <c r="AF54" s="52">
        <f>V46</f>
        <v>-3758525</v>
      </c>
      <c r="AG54" s="52">
        <f t="shared" si="32"/>
        <v>3758525</v>
      </c>
    </row>
    <row r="55" spans="2:59" x14ac:dyDescent="0.25">
      <c r="B55" s="18">
        <v>2019</v>
      </c>
      <c r="C55" s="19">
        <f t="shared" si="27"/>
        <v>350469</v>
      </c>
      <c r="D55" s="19">
        <f t="shared" si="28"/>
        <v>199373</v>
      </c>
      <c r="E55" s="19">
        <f t="shared" si="29"/>
        <v>-85232</v>
      </c>
      <c r="F55" s="19">
        <f t="shared" si="31"/>
        <v>151597</v>
      </c>
      <c r="G55" s="19">
        <f t="shared" si="30"/>
        <v>66365</v>
      </c>
      <c r="H55" s="16"/>
      <c r="X55" s="56"/>
      <c r="Y55" s="38" t="s">
        <v>90</v>
      </c>
      <c r="Z55" s="37">
        <f>CORREL($AD$37:$AD$46,G63:G72)</f>
        <v>-5.5666246618913541E-2</v>
      </c>
      <c r="AC55" s="57"/>
      <c r="AD55" s="1" t="s">
        <v>92</v>
      </c>
      <c r="AE55" s="47">
        <v>0.35723775820433507</v>
      </c>
      <c r="AF55" s="52">
        <f>R46</f>
        <v>1113751</v>
      </c>
      <c r="AG55" s="52">
        <f t="shared" si="32"/>
        <v>1113751</v>
      </c>
    </row>
    <row r="56" spans="2:59" x14ac:dyDescent="0.25">
      <c r="B56" s="18">
        <v>2020</v>
      </c>
      <c r="C56" s="19">
        <f t="shared" si="27"/>
        <v>241754</v>
      </c>
      <c r="D56" s="19">
        <f t="shared" si="28"/>
        <v>150306</v>
      </c>
      <c r="E56" s="19">
        <f t="shared" si="29"/>
        <v>-90841</v>
      </c>
      <c r="F56" s="19">
        <f t="shared" si="31"/>
        <v>92156</v>
      </c>
      <c r="G56" s="19">
        <f t="shared" si="30"/>
        <v>1315</v>
      </c>
      <c r="H56" s="16"/>
      <c r="X56" s="56"/>
      <c r="Y56" s="38" t="s">
        <v>91</v>
      </c>
      <c r="Z56" s="37">
        <f>CORREL($AD$37:$AD$46,H63:H72)</f>
        <v>2.0175159869028795E-2</v>
      </c>
      <c r="AC56" s="57"/>
      <c r="AD56" s="1" t="s">
        <v>88</v>
      </c>
      <c r="AE56" s="47">
        <v>0.57727894768545418</v>
      </c>
      <c r="AF56" s="52">
        <f>W46</f>
        <v>5682867</v>
      </c>
      <c r="AG56" s="52">
        <f t="shared" si="32"/>
        <v>5682867</v>
      </c>
    </row>
    <row r="57" spans="2:59" ht="60" x14ac:dyDescent="0.25">
      <c r="B57" s="18">
        <v>2021</v>
      </c>
      <c r="C57" s="19">
        <f t="shared" si="27"/>
        <v>316305</v>
      </c>
      <c r="D57" s="19">
        <f t="shared" si="28"/>
        <v>192700</v>
      </c>
      <c r="E57" s="19">
        <f t="shared" si="29"/>
        <v>-108757</v>
      </c>
      <c r="F57" s="19">
        <f t="shared" si="31"/>
        <v>124560</v>
      </c>
      <c r="G57" s="19">
        <f t="shared" si="30"/>
        <v>15803</v>
      </c>
      <c r="H57" s="16"/>
      <c r="Y57" s="39" t="s">
        <v>99</v>
      </c>
      <c r="Z57" s="40">
        <f>CORREL($AD$37:$AD$46,R24:R33)</f>
        <v>0.74630473672754827</v>
      </c>
      <c r="AC57" s="1" t="s">
        <v>100</v>
      </c>
      <c r="AD57" s="3" t="s">
        <v>102</v>
      </c>
      <c r="AE57" s="47">
        <v>0.74630473672754827</v>
      </c>
      <c r="AF57" s="52">
        <f>R34</f>
        <v>6027337</v>
      </c>
      <c r="AG57" s="52">
        <f t="shared" si="32"/>
        <v>6027337</v>
      </c>
    </row>
    <row r="58" spans="2:59" x14ac:dyDescent="0.25">
      <c r="B58" s="18">
        <v>2022</v>
      </c>
      <c r="C58" s="19">
        <f t="shared" si="27"/>
        <v>354363</v>
      </c>
      <c r="D58" s="19">
        <f t="shared" si="28"/>
        <v>222331</v>
      </c>
      <c r="E58" s="19">
        <f t="shared" si="29"/>
        <v>-113747</v>
      </c>
      <c r="F58" s="19">
        <f t="shared" si="31"/>
        <v>132839</v>
      </c>
      <c r="G58" s="19">
        <f t="shared" si="30"/>
        <v>19092</v>
      </c>
      <c r="H58" s="16"/>
    </row>
    <row r="59" spans="2:59" x14ac:dyDescent="0.25">
      <c r="B59" s="18">
        <v>2023</v>
      </c>
      <c r="C59" s="19">
        <f t="shared" si="27"/>
        <v>335262</v>
      </c>
      <c r="D59" s="19">
        <f t="shared" si="28"/>
        <v>212508</v>
      </c>
      <c r="E59" s="19">
        <f t="shared" si="29"/>
        <v>-97165</v>
      </c>
      <c r="F59" s="19">
        <f t="shared" si="31"/>
        <v>123363</v>
      </c>
      <c r="G59" s="19">
        <f t="shared" si="30"/>
        <v>26198</v>
      </c>
      <c r="H59" s="16"/>
    </row>
    <row r="60" spans="2:59" x14ac:dyDescent="0.25">
      <c r="B60" s="16"/>
      <c r="C60" s="16"/>
      <c r="D60" s="16"/>
      <c r="E60" s="16"/>
      <c r="F60" s="16"/>
      <c r="G60" s="16"/>
      <c r="H60" s="16"/>
      <c r="J60" s="29" t="s">
        <v>60</v>
      </c>
    </row>
    <row r="61" spans="2:59" x14ac:dyDescent="0.25">
      <c r="B61" s="16"/>
      <c r="C61" s="16"/>
      <c r="D61" s="16"/>
      <c r="E61" s="16"/>
      <c r="F61" s="16"/>
      <c r="G61" s="16"/>
      <c r="H61" s="16"/>
    </row>
    <row r="62" spans="2:59" ht="60" customHeight="1" x14ac:dyDescent="0.25">
      <c r="B62" s="17" t="s">
        <v>2</v>
      </c>
      <c r="C62" s="26" t="s">
        <v>44</v>
      </c>
      <c r="D62" s="26" t="s">
        <v>45</v>
      </c>
      <c r="E62" s="26" t="s">
        <v>46</v>
      </c>
      <c r="F62" s="26" t="s">
        <v>47</v>
      </c>
      <c r="G62" s="26" t="s">
        <v>58</v>
      </c>
      <c r="H62" s="26" t="s">
        <v>59</v>
      </c>
    </row>
    <row r="63" spans="2:59" x14ac:dyDescent="0.25">
      <c r="B63" s="18">
        <v>2014</v>
      </c>
      <c r="C63" s="19">
        <f>H7</f>
        <v>851067</v>
      </c>
      <c r="D63" s="19">
        <f>V7</f>
        <v>835545</v>
      </c>
      <c r="E63" s="19">
        <f>I7</f>
        <v>271384</v>
      </c>
      <c r="F63" s="19">
        <f>W7</f>
        <v>282684</v>
      </c>
      <c r="G63" s="19">
        <f>C63-D63-AZ7</f>
        <v>15493</v>
      </c>
      <c r="H63" s="19">
        <f>E63-F63</f>
        <v>-11300</v>
      </c>
    </row>
    <row r="64" spans="2:59" x14ac:dyDescent="0.25">
      <c r="B64" s="18">
        <v>2015</v>
      </c>
      <c r="C64" s="19">
        <f t="shared" ref="C64:C72" si="33">H8</f>
        <v>966666</v>
      </c>
      <c r="D64" s="19">
        <f t="shared" ref="D64:D72" si="34">V8</f>
        <v>957374</v>
      </c>
      <c r="E64" s="19">
        <f t="shared" ref="E64:E72" si="35">I8</f>
        <v>258579</v>
      </c>
      <c r="F64" s="19">
        <f t="shared" ref="F64:F72" si="36">W8</f>
        <v>264573</v>
      </c>
      <c r="G64" s="19">
        <f>C64-D64-AZ8</f>
        <v>8957</v>
      </c>
      <c r="H64" s="19">
        <f t="shared" ref="H64:H72" si="37">E64-F64</f>
        <v>-5994</v>
      </c>
    </row>
    <row r="65" spans="2:51" x14ac:dyDescent="0.25">
      <c r="B65" s="18">
        <v>2016</v>
      </c>
      <c r="C65" s="19">
        <f t="shared" si="33"/>
        <v>1018296</v>
      </c>
      <c r="D65" s="19">
        <f t="shared" si="34"/>
        <v>980574</v>
      </c>
      <c r="E65" s="19">
        <f t="shared" si="35"/>
        <v>262960</v>
      </c>
      <c r="F65" s="19">
        <f t="shared" si="36"/>
        <v>237673</v>
      </c>
      <c r="G65" s="19">
        <f t="shared" ref="G65:G72" si="38">C65-D65-AZ9</f>
        <v>37480</v>
      </c>
      <c r="H65" s="19">
        <f t="shared" si="37"/>
        <v>25287</v>
      </c>
    </row>
    <row r="66" spans="2:51" x14ac:dyDescent="0.25">
      <c r="B66" s="18">
        <v>2017</v>
      </c>
      <c r="C66" s="19">
        <f t="shared" si="33"/>
        <v>1233265</v>
      </c>
      <c r="D66" s="19">
        <f t="shared" si="34"/>
        <v>1187582</v>
      </c>
      <c r="E66" s="19">
        <f t="shared" si="35"/>
        <v>568923</v>
      </c>
      <c r="F66" s="19">
        <f t="shared" si="36"/>
        <v>448797</v>
      </c>
      <c r="G66" s="19">
        <f t="shared" si="38"/>
        <v>45393</v>
      </c>
      <c r="H66" s="19">
        <f t="shared" si="37"/>
        <v>120126</v>
      </c>
    </row>
    <row r="67" spans="2:51" x14ac:dyDescent="0.25">
      <c r="B67" s="18">
        <v>2018</v>
      </c>
      <c r="C67" s="19">
        <f t="shared" si="33"/>
        <v>1239804</v>
      </c>
      <c r="D67" s="19">
        <f t="shared" si="34"/>
        <v>1190606</v>
      </c>
      <c r="E67" s="19">
        <f t="shared" si="35"/>
        <v>621550</v>
      </c>
      <c r="F67" s="19">
        <f t="shared" si="36"/>
        <v>574820</v>
      </c>
      <c r="G67" s="19">
        <f t="shared" si="38"/>
        <v>48988</v>
      </c>
      <c r="H67" s="19">
        <f t="shared" si="37"/>
        <v>46730</v>
      </c>
      <c r="AV67" s="1" t="s">
        <v>79</v>
      </c>
    </row>
    <row r="68" spans="2:51" x14ac:dyDescent="0.25">
      <c r="B68" s="18">
        <v>2019</v>
      </c>
      <c r="C68" s="19">
        <f t="shared" si="33"/>
        <v>971188</v>
      </c>
      <c r="D68" s="19">
        <f t="shared" si="34"/>
        <v>965734</v>
      </c>
      <c r="E68" s="19">
        <f t="shared" si="35"/>
        <v>690426</v>
      </c>
      <c r="F68" s="19">
        <f t="shared" si="36"/>
        <v>642903</v>
      </c>
      <c r="G68" s="19">
        <f t="shared" si="38"/>
        <v>5126</v>
      </c>
      <c r="H68" s="19">
        <f t="shared" si="37"/>
        <v>47523</v>
      </c>
    </row>
    <row r="69" spans="2:51" x14ac:dyDescent="0.25">
      <c r="B69" s="18">
        <v>2020</v>
      </c>
      <c r="C69" s="19">
        <f t="shared" si="33"/>
        <v>782539</v>
      </c>
      <c r="D69" s="19">
        <f t="shared" si="34"/>
        <v>755942</v>
      </c>
      <c r="E69" s="19">
        <f t="shared" si="35"/>
        <v>472089</v>
      </c>
      <c r="F69" s="19">
        <f t="shared" si="36"/>
        <v>534994</v>
      </c>
      <c r="G69" s="19">
        <f t="shared" si="38"/>
        <v>25986</v>
      </c>
      <c r="H69" s="19">
        <f t="shared" si="37"/>
        <v>-62905</v>
      </c>
    </row>
    <row r="70" spans="2:51" x14ac:dyDescent="0.25">
      <c r="B70" s="18">
        <v>2021</v>
      </c>
      <c r="C70" s="19">
        <f t="shared" si="33"/>
        <v>1016542</v>
      </c>
      <c r="D70" s="19">
        <f t="shared" si="34"/>
        <v>951179</v>
      </c>
      <c r="E70" s="19">
        <f t="shared" si="35"/>
        <v>616935</v>
      </c>
      <c r="F70" s="19">
        <f t="shared" si="36"/>
        <v>538100</v>
      </c>
      <c r="G70" s="19">
        <f t="shared" si="38"/>
        <v>64519</v>
      </c>
      <c r="H70" s="19">
        <f t="shared" si="37"/>
        <v>78835</v>
      </c>
      <c r="AY70" s="36"/>
    </row>
    <row r="71" spans="2:51" x14ac:dyDescent="0.25">
      <c r="B71" s="18">
        <v>2022</v>
      </c>
      <c r="C71" s="19">
        <f t="shared" si="33"/>
        <v>1066875</v>
      </c>
      <c r="D71" s="19">
        <f t="shared" si="34"/>
        <v>1062368</v>
      </c>
      <c r="E71" s="19">
        <f t="shared" si="35"/>
        <v>724325</v>
      </c>
      <c r="F71" s="19">
        <f t="shared" si="36"/>
        <v>693885</v>
      </c>
      <c r="G71" s="19">
        <f t="shared" si="38"/>
        <v>3839</v>
      </c>
      <c r="H71" s="19">
        <f t="shared" si="37"/>
        <v>30440</v>
      </c>
    </row>
    <row r="72" spans="2:51" x14ac:dyDescent="0.25">
      <c r="B72" s="18">
        <v>2023</v>
      </c>
      <c r="C72" s="19">
        <f t="shared" si="33"/>
        <v>997682</v>
      </c>
      <c r="D72" s="19">
        <f t="shared" si="34"/>
        <v>989600</v>
      </c>
      <c r="E72" s="19">
        <f t="shared" si="35"/>
        <v>760262</v>
      </c>
      <c r="F72" s="19">
        <f t="shared" si="36"/>
        <v>727438</v>
      </c>
      <c r="G72" s="19">
        <f t="shared" si="38"/>
        <v>7580</v>
      </c>
      <c r="H72" s="19">
        <f t="shared" si="37"/>
        <v>32824</v>
      </c>
    </row>
    <row r="73" spans="2:51" x14ac:dyDescent="0.25">
      <c r="B73" s="16"/>
      <c r="C73" s="16"/>
      <c r="D73" s="16"/>
      <c r="E73" s="16"/>
      <c r="F73" s="16"/>
      <c r="G73" s="16"/>
      <c r="H73" s="16"/>
      <c r="J73" s="29" t="s">
        <v>61</v>
      </c>
    </row>
    <row r="74" spans="2:51" x14ac:dyDescent="0.25">
      <c r="B74" s="16"/>
      <c r="C74" s="16"/>
      <c r="D74" s="16"/>
      <c r="E74" s="16"/>
      <c r="F74" s="16"/>
      <c r="G74" s="16"/>
      <c r="H74" s="16"/>
    </row>
    <row r="75" spans="2:51" ht="60" customHeight="1" x14ac:dyDescent="0.25">
      <c r="B75" s="17" t="s">
        <v>2</v>
      </c>
      <c r="C75" s="26" t="s">
        <v>49</v>
      </c>
      <c r="D75" s="26" t="s">
        <v>50</v>
      </c>
      <c r="E75" s="26" t="s">
        <v>57</v>
      </c>
      <c r="F75" s="26" t="s">
        <v>54</v>
      </c>
      <c r="G75" s="16"/>
      <c r="H75" s="16"/>
    </row>
    <row r="76" spans="2:51" x14ac:dyDescent="0.25">
      <c r="B76" s="18">
        <v>2014</v>
      </c>
      <c r="C76" s="19">
        <f>G7</f>
        <v>508500</v>
      </c>
      <c r="D76" s="19">
        <f>U7</f>
        <v>503876</v>
      </c>
      <c r="E76" s="19">
        <f t="shared" ref="E76:E85" si="39">C76-D76</f>
        <v>4624</v>
      </c>
      <c r="F76" s="19">
        <f t="shared" ref="F76:F85" si="40">AU7</f>
        <v>4349</v>
      </c>
      <c r="G76" s="16"/>
      <c r="H76" s="16"/>
    </row>
    <row r="77" spans="2:51" x14ac:dyDescent="0.25">
      <c r="B77" s="18">
        <v>2015</v>
      </c>
      <c r="C77" s="19">
        <f t="shared" ref="C77:C85" si="41">G8</f>
        <v>538881</v>
      </c>
      <c r="D77" s="19">
        <f t="shared" ref="D77:D85" si="42">U8</f>
        <v>536378</v>
      </c>
      <c r="E77" s="19">
        <f t="shared" si="39"/>
        <v>2503</v>
      </c>
      <c r="F77" s="19">
        <f t="shared" si="40"/>
        <v>8324</v>
      </c>
      <c r="G77" s="16"/>
      <c r="H77" s="16"/>
    </row>
    <row r="78" spans="2:51" x14ac:dyDescent="0.25">
      <c r="B78" s="18">
        <v>2016</v>
      </c>
      <c r="C78" s="19">
        <f t="shared" si="41"/>
        <v>522435</v>
      </c>
      <c r="D78" s="19">
        <f t="shared" si="42"/>
        <v>513266</v>
      </c>
      <c r="E78" s="19">
        <f t="shared" si="39"/>
        <v>9169</v>
      </c>
      <c r="F78" s="19">
        <f t="shared" si="40"/>
        <v>4924</v>
      </c>
      <c r="G78" s="16"/>
      <c r="H78" s="16"/>
    </row>
    <row r="79" spans="2:51" x14ac:dyDescent="0.25">
      <c r="B79" s="18">
        <v>2017</v>
      </c>
      <c r="C79" s="19">
        <f t="shared" si="41"/>
        <v>615660</v>
      </c>
      <c r="D79" s="19">
        <f t="shared" si="42"/>
        <v>604372</v>
      </c>
      <c r="E79" s="19">
        <f t="shared" si="39"/>
        <v>11288</v>
      </c>
      <c r="F79" s="19">
        <f t="shared" si="40"/>
        <v>4101</v>
      </c>
      <c r="G79" s="16"/>
      <c r="H79" s="16"/>
    </row>
    <row r="80" spans="2:51" x14ac:dyDescent="0.25">
      <c r="B80" s="18">
        <v>2018</v>
      </c>
      <c r="C80" s="19">
        <f t="shared" si="41"/>
        <v>661423</v>
      </c>
      <c r="D80" s="19">
        <f t="shared" si="42"/>
        <v>653750</v>
      </c>
      <c r="E80" s="19">
        <f t="shared" si="39"/>
        <v>7673</v>
      </c>
      <c r="F80" s="19">
        <f t="shared" si="40"/>
        <v>6012</v>
      </c>
      <c r="G80" s="16"/>
      <c r="H80" s="16"/>
    </row>
    <row r="81" spans="2:8" x14ac:dyDescent="0.25">
      <c r="B81" s="18">
        <v>2019</v>
      </c>
      <c r="C81" s="19">
        <f t="shared" si="41"/>
        <v>788515</v>
      </c>
      <c r="D81" s="19">
        <f t="shared" si="42"/>
        <v>772781</v>
      </c>
      <c r="E81" s="19">
        <f t="shared" si="39"/>
        <v>15734</v>
      </c>
      <c r="F81" s="19">
        <f t="shared" si="40"/>
        <v>9391</v>
      </c>
      <c r="G81" s="16"/>
      <c r="H81" s="16"/>
    </row>
    <row r="82" spans="2:8" x14ac:dyDescent="0.25">
      <c r="B82" s="18">
        <v>2020</v>
      </c>
      <c r="C82" s="19">
        <f t="shared" si="41"/>
        <v>657768</v>
      </c>
      <c r="D82" s="19">
        <f t="shared" si="42"/>
        <v>721959</v>
      </c>
      <c r="E82" s="19">
        <f t="shared" si="39"/>
        <v>-64191</v>
      </c>
      <c r="F82" s="19">
        <f t="shared" si="40"/>
        <v>7045</v>
      </c>
      <c r="G82" s="16"/>
      <c r="H82" s="16"/>
    </row>
    <row r="83" spans="2:8" x14ac:dyDescent="0.25">
      <c r="B83" s="18">
        <v>2021</v>
      </c>
      <c r="C83" s="19">
        <f t="shared" si="41"/>
        <v>924364</v>
      </c>
      <c r="D83" s="19">
        <f t="shared" si="42"/>
        <v>846967</v>
      </c>
      <c r="E83" s="19">
        <f t="shared" si="39"/>
        <v>77397</v>
      </c>
      <c r="F83" s="19">
        <f t="shared" si="40"/>
        <v>9218</v>
      </c>
      <c r="G83" s="16"/>
      <c r="H83" s="16"/>
    </row>
    <row r="84" spans="2:8" x14ac:dyDescent="0.25">
      <c r="B84" s="18">
        <v>2022</v>
      </c>
      <c r="C84" s="19">
        <f t="shared" si="41"/>
        <v>1028432</v>
      </c>
      <c r="D84" s="19">
        <f t="shared" si="42"/>
        <v>1009439</v>
      </c>
      <c r="E84" s="19">
        <f t="shared" si="39"/>
        <v>18993</v>
      </c>
      <c r="F84" s="19">
        <f t="shared" si="40"/>
        <v>13746</v>
      </c>
      <c r="G84" s="16"/>
      <c r="H84" s="16"/>
    </row>
    <row r="85" spans="2:8" x14ac:dyDescent="0.25">
      <c r="B85" s="18">
        <v>2023</v>
      </c>
      <c r="C85" s="19">
        <f t="shared" si="41"/>
        <v>1041352</v>
      </c>
      <c r="D85" s="19">
        <f t="shared" si="42"/>
        <v>1023797</v>
      </c>
      <c r="E85" s="19">
        <f t="shared" si="39"/>
        <v>17555</v>
      </c>
      <c r="F85" s="51">
        <f t="shared" si="40"/>
        <v>14613</v>
      </c>
      <c r="G85" s="16"/>
      <c r="H85" s="16"/>
    </row>
    <row r="86" spans="2:8" x14ac:dyDescent="0.25">
      <c r="F86" s="16"/>
      <c r="G86" s="16"/>
      <c r="H86" s="16"/>
    </row>
    <row r="87" spans="2:8" x14ac:dyDescent="0.25">
      <c r="F87" s="16"/>
      <c r="G87" s="16"/>
      <c r="H87" s="16"/>
    </row>
    <row r="88" spans="2:8" ht="45" x14ac:dyDescent="0.25">
      <c r="C88" s="17" t="s">
        <v>2</v>
      </c>
      <c r="D88" s="26" t="s">
        <v>56</v>
      </c>
      <c r="E88" s="26" t="s">
        <v>55</v>
      </c>
      <c r="F88" s="16"/>
      <c r="G88" s="16"/>
      <c r="H88" s="16"/>
    </row>
    <row r="89" spans="2:8" x14ac:dyDescent="0.25">
      <c r="C89" s="18">
        <v>2014</v>
      </c>
      <c r="D89" s="19">
        <f>AV7</f>
        <v>1119</v>
      </c>
      <c r="E89" s="19">
        <f>AW7</f>
        <v>8261</v>
      </c>
    </row>
    <row r="90" spans="2:8" x14ac:dyDescent="0.25">
      <c r="C90" s="18">
        <v>2015</v>
      </c>
      <c r="D90" s="19">
        <f t="shared" ref="D90:E90" si="43">AV8</f>
        <v>8729</v>
      </c>
      <c r="E90" s="19">
        <f t="shared" si="43"/>
        <v>5828</v>
      </c>
    </row>
    <row r="91" spans="2:8" x14ac:dyDescent="0.25">
      <c r="C91" s="18">
        <v>2016</v>
      </c>
      <c r="D91" s="19">
        <f t="shared" ref="D91:E91" si="44">AV9</f>
        <v>3600</v>
      </c>
      <c r="E91" s="19">
        <f t="shared" si="44"/>
        <v>4396</v>
      </c>
    </row>
    <row r="92" spans="2:8" x14ac:dyDescent="0.25">
      <c r="C92" s="18">
        <v>2017</v>
      </c>
      <c r="D92" s="19">
        <f t="shared" ref="D92:E92" si="45">AV10</f>
        <v>1415</v>
      </c>
      <c r="E92" s="19">
        <f t="shared" si="45"/>
        <v>6154</v>
      </c>
    </row>
    <row r="93" spans="2:8" x14ac:dyDescent="0.25">
      <c r="C93" s="18">
        <v>2018</v>
      </c>
      <c r="D93" s="19">
        <f t="shared" ref="D93:E93" si="46">AV11</f>
        <v>9811</v>
      </c>
      <c r="E93" s="19">
        <f t="shared" si="46"/>
        <v>9981</v>
      </c>
    </row>
    <row r="94" spans="2:8" x14ac:dyDescent="0.25">
      <c r="C94" s="18">
        <v>2019</v>
      </c>
      <c r="D94" s="19">
        <f t="shared" ref="D94:E94" si="47">AV12</f>
        <v>20883</v>
      </c>
      <c r="E94" s="19">
        <f t="shared" si="47"/>
        <v>14618</v>
      </c>
    </row>
    <row r="95" spans="2:8" x14ac:dyDescent="0.25">
      <c r="C95" s="18">
        <v>2020</v>
      </c>
      <c r="D95" s="19">
        <f t="shared" ref="D95:E95" si="48">AV13</f>
        <v>11322</v>
      </c>
      <c r="E95" s="19">
        <f t="shared" si="48"/>
        <v>9672</v>
      </c>
    </row>
    <row r="96" spans="2:8" x14ac:dyDescent="0.25">
      <c r="C96" s="18">
        <v>2021</v>
      </c>
      <c r="D96" s="19">
        <f t="shared" ref="D96:E96" si="49">AV14</f>
        <v>17805</v>
      </c>
      <c r="E96" s="19">
        <f t="shared" si="49"/>
        <v>8432</v>
      </c>
    </row>
    <row r="97" spans="3:5" x14ac:dyDescent="0.25">
      <c r="C97" s="18">
        <v>2022</v>
      </c>
      <c r="D97" s="19">
        <f t="shared" ref="D97:E97" si="50">AV15</f>
        <v>26963</v>
      </c>
      <c r="E97" s="19">
        <f t="shared" si="50"/>
        <v>11605</v>
      </c>
    </row>
    <row r="98" spans="3:5" x14ac:dyDescent="0.25">
      <c r="C98" s="18">
        <v>2023</v>
      </c>
      <c r="D98" s="51">
        <f t="shared" ref="D98:E98" si="51">AV16</f>
        <v>28486</v>
      </c>
      <c r="E98" s="51">
        <f t="shared" si="51"/>
        <v>12015</v>
      </c>
    </row>
  </sheetData>
  <mergeCells count="7">
    <mergeCell ref="AT6:BA6"/>
    <mergeCell ref="X51:X56"/>
    <mergeCell ref="AC51:AC56"/>
    <mergeCell ref="AQ20:AQ22"/>
    <mergeCell ref="D6:J6"/>
    <mergeCell ref="R6:X6"/>
    <mergeCell ref="AF6:AL6"/>
  </mergeCells>
  <pageMargins left="0.7" right="0.7" top="0.75" bottom="0.75" header="0.3" footer="0.3"/>
  <pageSetup paperSize="9" orientation="portrait" r:id="rId1"/>
  <ignoredErrors>
    <ignoredError sqref="AF38 AF39:AF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418DF-B1ED-4BC1-99B5-E3EFC3228DF7}">
  <sheetPr>
    <tabColor theme="3" tint="0.749992370372631"/>
  </sheetPr>
  <dimension ref="A1"/>
  <sheetViews>
    <sheetView topLeftCell="A10" workbookViewId="0">
      <selection activeCell="E16" sqref="E16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1B14-3AF2-4F43-9980-B5C9F2AB62D2}">
  <sheetPr>
    <tabColor theme="9" tint="0.39997558519241921"/>
  </sheetPr>
  <dimension ref="F5:H79"/>
  <sheetViews>
    <sheetView topLeftCell="A47" workbookViewId="0">
      <selection activeCell="F69" sqref="F69:G79"/>
    </sheetView>
  </sheetViews>
  <sheetFormatPr defaultRowHeight="15" x14ac:dyDescent="0.25"/>
  <sheetData>
    <row r="5" spans="6:7" x14ac:dyDescent="0.25">
      <c r="G5" t="s">
        <v>103</v>
      </c>
    </row>
    <row r="6" spans="6:7" x14ac:dyDescent="0.25">
      <c r="F6">
        <v>2014</v>
      </c>
      <c r="G6" s="53">
        <f>'elab. su dati INPS-Osservatori'!D24+'elab. su dati INPS-Osservatori'!D37+'elab. su dati INPS-Osservatori'!D50+'elab. su dati INPS-Osservatori'!D63+'elab. su dati INPS-Osservatori'!D76+'elab. su dati INPS-Osservatori'!F63</f>
        <v>5462196</v>
      </c>
    </row>
    <row r="7" spans="6:7" x14ac:dyDescent="0.25">
      <c r="F7">
        <v>2015</v>
      </c>
      <c r="G7" s="53">
        <f>'elab. su dati INPS-Osservatori'!D25+'elab. su dati INPS-Osservatori'!D38+'elab. su dati INPS-Osservatori'!D51+'elab. su dati INPS-Osservatori'!D64+'elab. su dati INPS-Osservatori'!D77+'elab. su dati INPS-Osservatori'!F64</f>
        <v>5628370</v>
      </c>
    </row>
    <row r="8" spans="6:7" x14ac:dyDescent="0.25">
      <c r="F8">
        <v>2016</v>
      </c>
      <c r="G8" s="53">
        <f>'elab. su dati INPS-Osservatori'!D26+'elab. su dati INPS-Osservatori'!D39+'elab. su dati INPS-Osservatori'!D52+'elab. su dati INPS-Osservatori'!D65+'elab. su dati INPS-Osservatori'!D78+'elab. su dati INPS-Osservatori'!F65</f>
        <v>5530394</v>
      </c>
    </row>
    <row r="9" spans="6:7" x14ac:dyDescent="0.25">
      <c r="F9">
        <v>2017</v>
      </c>
      <c r="G9" s="53">
        <f>'elab. su dati INPS-Osservatori'!D27+'elab. su dati INPS-Osservatori'!D40+'elab. su dati INPS-Osservatori'!D53+'elab. su dati INPS-Osservatori'!D66+'elab. su dati INPS-Osservatori'!D79+'elab. su dati INPS-Osservatori'!F66</f>
        <v>6616623</v>
      </c>
    </row>
    <row r="10" spans="6:7" x14ac:dyDescent="0.25">
      <c r="F10">
        <v>2018</v>
      </c>
      <c r="G10" s="53">
        <f>'elab. su dati INPS-Osservatori'!D28+'elab. su dati INPS-Osservatori'!D41+'elab. su dati INPS-Osservatori'!D54+'elab. su dati INPS-Osservatori'!D67+'elab. su dati INPS-Osservatori'!D80+'elab. su dati INPS-Osservatori'!F67</f>
        <v>7201981</v>
      </c>
    </row>
    <row r="11" spans="6:7" x14ac:dyDescent="0.25">
      <c r="F11">
        <v>2019</v>
      </c>
      <c r="G11" s="53">
        <f>'elab. su dati INPS-Osservatori'!D29+'elab. su dati INPS-Osservatori'!D42+'elab. su dati INPS-Osservatori'!D55+'elab. su dati INPS-Osservatori'!D68+'elab. su dati INPS-Osservatori'!D81+'elab. su dati INPS-Osservatori'!F68</f>
        <v>7139323</v>
      </c>
    </row>
    <row r="12" spans="6:7" x14ac:dyDescent="0.25">
      <c r="F12">
        <v>2020</v>
      </c>
      <c r="G12" s="53">
        <f>'elab. su dati INPS-Osservatori'!D30+'elab. su dati INPS-Osservatori'!D43+'elab. su dati INPS-Osservatori'!D56+'elab. su dati INPS-Osservatori'!D69+'elab. su dati INPS-Osservatori'!D82+'elab. su dati INPS-Osservatori'!F69</f>
        <v>5764460</v>
      </c>
    </row>
    <row r="13" spans="6:7" x14ac:dyDescent="0.25">
      <c r="F13">
        <v>2021</v>
      </c>
      <c r="G13" s="53">
        <f>'elab. su dati INPS-Osservatori'!D31+'elab. su dati INPS-Osservatori'!D44+'elab. su dati INPS-Osservatori'!D57+'elab. su dati INPS-Osservatori'!D70+'elab. su dati INPS-Osservatori'!D83+'elab. su dati INPS-Osservatori'!F70</f>
        <v>6566856</v>
      </c>
    </row>
    <row r="14" spans="6:7" x14ac:dyDescent="0.25">
      <c r="F14">
        <v>2022</v>
      </c>
      <c r="G14" s="53">
        <f>'elab. su dati INPS-Osservatori'!D32+'elab. su dati INPS-Osservatori'!D45+'elab. su dati INPS-Osservatori'!D58+'elab. su dati INPS-Osservatori'!D71+'elab. su dati INPS-Osservatori'!D84+'elab. su dati INPS-Osservatori'!F71</f>
        <v>7729665</v>
      </c>
    </row>
    <row r="15" spans="6:7" x14ac:dyDescent="0.25">
      <c r="F15">
        <v>2023</v>
      </c>
      <c r="G15" s="53">
        <f>'elab. su dati INPS-Osservatori'!D33+'elab. su dati INPS-Osservatori'!D46+'elab. su dati INPS-Osservatori'!D59+'elab. su dati INPS-Osservatori'!D72+'elab. su dati INPS-Osservatori'!D85+'elab. su dati INPS-Osservatori'!F72</f>
        <v>7651979</v>
      </c>
    </row>
    <row r="34" spans="6:8" x14ac:dyDescent="0.25">
      <c r="G34" t="s">
        <v>8</v>
      </c>
    </row>
    <row r="35" spans="6:8" x14ac:dyDescent="0.25">
      <c r="F35">
        <v>2014</v>
      </c>
      <c r="G35">
        <v>1215789</v>
      </c>
      <c r="H35" s="54">
        <f>CORREL(G35:G44,'elab. su dati INPS-Osservatori'!AD37:AD46)</f>
        <v>-0.12886714675739669</v>
      </c>
    </row>
    <row r="36" spans="6:8" x14ac:dyDescent="0.25">
      <c r="F36">
        <v>2015</v>
      </c>
      <c r="G36">
        <v>1952927</v>
      </c>
    </row>
    <row r="37" spans="6:8" x14ac:dyDescent="0.25">
      <c r="F37">
        <v>2016</v>
      </c>
      <c r="G37">
        <v>1233575</v>
      </c>
    </row>
    <row r="38" spans="6:8" x14ac:dyDescent="0.25">
      <c r="F38">
        <v>2017</v>
      </c>
      <c r="G38">
        <v>1139508</v>
      </c>
    </row>
    <row r="39" spans="6:8" x14ac:dyDescent="0.25">
      <c r="F39">
        <v>2018</v>
      </c>
      <c r="G39">
        <v>1258725</v>
      </c>
    </row>
    <row r="40" spans="6:8" x14ac:dyDescent="0.25">
      <c r="F40">
        <v>2019</v>
      </c>
      <c r="G40">
        <v>1353767</v>
      </c>
    </row>
    <row r="41" spans="6:8" x14ac:dyDescent="0.25">
      <c r="F41">
        <v>2020</v>
      </c>
      <c r="G41">
        <v>1007538</v>
      </c>
    </row>
    <row r="42" spans="6:8" x14ac:dyDescent="0.25">
      <c r="F42">
        <v>2021</v>
      </c>
      <c r="G42">
        <v>1167508</v>
      </c>
    </row>
    <row r="43" spans="6:8" x14ac:dyDescent="0.25">
      <c r="F43">
        <v>2022</v>
      </c>
      <c r="G43">
        <v>1389180</v>
      </c>
    </row>
    <row r="44" spans="6:8" x14ac:dyDescent="0.25">
      <c r="F44">
        <v>2023</v>
      </c>
      <c r="G44">
        <v>1353740</v>
      </c>
    </row>
    <row r="69" spans="6:7" x14ac:dyDescent="0.25">
      <c r="G69" t="s">
        <v>104</v>
      </c>
    </row>
    <row r="70" spans="6:7" x14ac:dyDescent="0.25">
      <c r="F70">
        <v>2014</v>
      </c>
      <c r="G70" s="53">
        <f>'elab. su dati INPS-Osservatori'!U24</f>
        <v>-36974</v>
      </c>
    </row>
    <row r="71" spans="6:7" x14ac:dyDescent="0.25">
      <c r="F71">
        <v>2015</v>
      </c>
      <c r="G71" s="53">
        <f>'elab. su dati INPS-Osservatori'!U25</f>
        <v>620786</v>
      </c>
    </row>
    <row r="72" spans="6:7" x14ac:dyDescent="0.25">
      <c r="F72">
        <v>2016</v>
      </c>
      <c r="G72" s="53">
        <f>'elab. su dati INPS-Osservatori'!U26</f>
        <v>324078</v>
      </c>
    </row>
    <row r="73" spans="6:7" x14ac:dyDescent="0.25">
      <c r="F73">
        <v>2017</v>
      </c>
      <c r="G73" s="53">
        <f>'elab. su dati INPS-Osservatori'!U27</f>
        <v>459203</v>
      </c>
    </row>
    <row r="74" spans="6:7" x14ac:dyDescent="0.25">
      <c r="F74">
        <v>2018</v>
      </c>
      <c r="G74" s="53">
        <f>'elab. su dati INPS-Osservatori'!U28</f>
        <v>378044</v>
      </c>
    </row>
    <row r="75" spans="6:7" x14ac:dyDescent="0.25">
      <c r="F75">
        <v>2019</v>
      </c>
      <c r="G75" s="53">
        <f>'elab. su dati INPS-Osservatori'!U29</f>
        <v>362909</v>
      </c>
    </row>
    <row r="76" spans="6:7" x14ac:dyDescent="0.25">
      <c r="F76">
        <v>2020</v>
      </c>
      <c r="G76" s="53">
        <f>'elab. su dati INPS-Osservatori'!U30</f>
        <v>-23936</v>
      </c>
    </row>
    <row r="77" spans="6:7" x14ac:dyDescent="0.25">
      <c r="F77">
        <v>2021</v>
      </c>
      <c r="G77" s="53">
        <f>'elab. su dati INPS-Osservatori'!U31</f>
        <v>676978</v>
      </c>
    </row>
    <row r="78" spans="6:7" x14ac:dyDescent="0.25">
      <c r="F78">
        <v>2022</v>
      </c>
      <c r="G78" s="53">
        <f>'elab. su dati INPS-Osservatori'!U32</f>
        <v>419626</v>
      </c>
    </row>
    <row r="79" spans="6:7" x14ac:dyDescent="0.25">
      <c r="F79">
        <v>2023</v>
      </c>
      <c r="G79" s="53">
        <f>'elab. su dati INPS-Osservatori'!U33</f>
        <v>523051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elab. su dati INPS-Osservatori</vt:lpstr>
      <vt:lpstr>appoggio</vt:lpstr>
      <vt:lpstr>appoggio2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Carmine Salerno</cp:lastModifiedBy>
  <dcterms:created xsi:type="dcterms:W3CDTF">2024-04-27T08:08:17Z</dcterms:created>
  <dcterms:modified xsi:type="dcterms:W3CDTF">2024-05-03T09:11:35Z</dcterms:modified>
</cp:coreProperties>
</file>