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tente_locale\Desktop\"/>
    </mc:Choice>
  </mc:AlternateContent>
  <bookViews>
    <workbookView xWindow="0" yWindow="0" windowWidth="28470" windowHeight="11655" tabRatio="500" activeTab="6"/>
  </bookViews>
  <sheets>
    <sheet name="primo" sheetId="4" r:id="rId1"/>
    <sheet name="secondo" sheetId="10" r:id="rId2"/>
    <sheet name="terzo" sheetId="11" r:id="rId3"/>
    <sheet name="quarto" sheetId="12" r:id="rId4"/>
    <sheet name="quinto" sheetId="13" r:id="rId5"/>
    <sheet name="sesto" sheetId="14" r:id="rId6"/>
    <sheet name="settimo" sheetId="15" r:id="rId7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1" i="14" l="1"/>
  <c r="L5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L14" i="14"/>
  <c r="K14" i="14"/>
  <c r="H14" i="14"/>
  <c r="G14" i="14"/>
  <c r="L14" i="15"/>
  <c r="K14" i="15"/>
  <c r="H14" i="15"/>
  <c r="G14" i="15"/>
  <c r="L31" i="13"/>
  <c r="L14" i="13"/>
  <c r="K14" i="13"/>
  <c r="H14" i="13"/>
  <c r="G14" i="13"/>
  <c r="L14" i="12"/>
  <c r="K14" i="12"/>
  <c r="L14" i="11"/>
  <c r="K14" i="11"/>
  <c r="H14" i="11"/>
  <c r="G14" i="11"/>
  <c r="L5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K14" i="10"/>
  <c r="D8" i="10"/>
  <c r="D7" i="10"/>
  <c r="D6" i="10"/>
  <c r="D5" i="10"/>
  <c r="D4" i="10"/>
  <c r="E4" i="10"/>
  <c r="E5" i="10"/>
  <c r="E6" i="10"/>
  <c r="E7" i="10"/>
  <c r="E8" i="10"/>
  <c r="L14" i="10"/>
  <c r="H14" i="10"/>
  <c r="G14" i="10"/>
  <c r="L5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L14" i="4"/>
  <c r="K14" i="4"/>
  <c r="H14" i="4"/>
  <c r="G14" i="4"/>
  <c r="L5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J14" i="15"/>
  <c r="I14" i="15"/>
  <c r="D13" i="15"/>
  <c r="E13" i="15"/>
  <c r="D12" i="15"/>
  <c r="E12" i="15"/>
  <c r="D11" i="15"/>
  <c r="E11" i="15"/>
  <c r="D10" i="15"/>
  <c r="E10" i="15"/>
  <c r="D9" i="15"/>
  <c r="E9" i="15"/>
  <c r="D8" i="15"/>
  <c r="E8" i="15"/>
  <c r="D7" i="15"/>
  <c r="E7" i="15"/>
  <c r="D6" i="15"/>
  <c r="E6" i="15"/>
  <c r="D5" i="15"/>
  <c r="E5" i="15"/>
  <c r="D4" i="15"/>
  <c r="E4" i="15"/>
  <c r="E38" i="14"/>
  <c r="D13" i="14"/>
  <c r="D12" i="14"/>
  <c r="D11" i="14"/>
  <c r="D10" i="14"/>
  <c r="D9" i="14"/>
  <c r="D8" i="14"/>
  <c r="D7" i="14"/>
  <c r="D6" i="14"/>
  <c r="D5" i="14"/>
  <c r="D4" i="14"/>
  <c r="E4" i="14"/>
  <c r="E5" i="14"/>
  <c r="E6" i="14"/>
  <c r="E7" i="14"/>
  <c r="E8" i="14"/>
  <c r="E9" i="14"/>
  <c r="E10" i="14"/>
  <c r="E11" i="14"/>
  <c r="E12" i="14"/>
  <c r="E13" i="14"/>
  <c r="J14" i="14"/>
  <c r="I14" i="14"/>
  <c r="L5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D18" i="13"/>
  <c r="E18" i="13"/>
  <c r="D17" i="13"/>
  <c r="E17" i="13"/>
  <c r="D16" i="13"/>
  <c r="E16" i="13"/>
  <c r="D15" i="13"/>
  <c r="E15" i="13"/>
  <c r="J14" i="13"/>
  <c r="I14" i="13"/>
  <c r="D14" i="13"/>
  <c r="E14" i="13"/>
  <c r="D13" i="13"/>
  <c r="E13" i="13"/>
  <c r="D12" i="13"/>
  <c r="E12" i="13"/>
  <c r="D11" i="13"/>
  <c r="E11" i="13"/>
  <c r="D10" i="13"/>
  <c r="E10" i="13"/>
  <c r="D9" i="13"/>
  <c r="E9" i="13"/>
  <c r="D8" i="13"/>
  <c r="E8" i="13"/>
  <c r="D7" i="13"/>
  <c r="E7" i="13"/>
  <c r="D6" i="13"/>
  <c r="E6" i="13"/>
  <c r="D5" i="13"/>
  <c r="E5" i="13"/>
  <c r="D4" i="13"/>
  <c r="E4" i="13"/>
  <c r="L5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H14" i="12"/>
  <c r="G14" i="12"/>
  <c r="E33" i="12"/>
  <c r="D18" i="12"/>
  <c r="E18" i="12"/>
  <c r="D17" i="12"/>
  <c r="E17" i="12"/>
  <c r="D16" i="12"/>
  <c r="E16" i="12"/>
  <c r="D15" i="12"/>
  <c r="E15" i="12"/>
  <c r="D14" i="12"/>
  <c r="D13" i="12"/>
  <c r="D12" i="12"/>
  <c r="D11" i="12"/>
  <c r="D10" i="12"/>
  <c r="D9" i="12"/>
  <c r="D8" i="12"/>
  <c r="D7" i="12"/>
  <c r="D6" i="12"/>
  <c r="D5" i="12"/>
  <c r="D4" i="12"/>
  <c r="E4" i="12"/>
  <c r="E5" i="12"/>
  <c r="E6" i="12"/>
  <c r="E7" i="12"/>
  <c r="E8" i="12"/>
  <c r="E9" i="12"/>
  <c r="E10" i="12"/>
  <c r="E11" i="12"/>
  <c r="E12" i="12"/>
  <c r="E13" i="12"/>
  <c r="E14" i="12"/>
  <c r="J14" i="12"/>
  <c r="I14" i="12"/>
  <c r="L5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J14" i="11"/>
  <c r="I14" i="11"/>
  <c r="E33" i="10"/>
  <c r="J14" i="10"/>
  <c r="I14" i="10"/>
  <c r="E33" i="4"/>
  <c r="I14" i="4"/>
  <c r="J14" i="4"/>
</calcChain>
</file>

<file path=xl/sharedStrings.xml><?xml version="1.0" encoding="utf-8"?>
<sst xmlns="http://schemas.openxmlformats.org/spreadsheetml/2006/main" count="196" uniqueCount="29">
  <si>
    <t xml:space="preserve">r= </t>
  </si>
  <si>
    <t>pil =</t>
  </si>
  <si>
    <t>+1,5</t>
  </si>
  <si>
    <t>+1,0</t>
  </si>
  <si>
    <t>+2,0</t>
  </si>
  <si>
    <t>+2,5</t>
  </si>
  <si>
    <t>+3,0</t>
  </si>
  <si>
    <t>+3,5</t>
  </si>
  <si>
    <t>+4,0</t>
  </si>
  <si>
    <t>+4,5</t>
  </si>
  <si>
    <t>+0,5</t>
  </si>
  <si>
    <t>+0,0</t>
  </si>
  <si>
    <r>
      <rPr>
        <i/>
        <sz val="9"/>
        <color theme="1"/>
        <rFont val="Calibri Light"/>
        <family val="2"/>
      </rPr>
      <t>mark-up</t>
    </r>
    <r>
      <rPr>
        <sz val="9"/>
        <color theme="1"/>
        <rFont val="Calibri Light"/>
        <family val="2"/>
      </rPr>
      <t xml:space="preserve"> (p.p.) tra tassi di crescita </t>
    </r>
    <r>
      <rPr>
        <b/>
        <sz val="9"/>
        <color theme="1"/>
        <rFont val="Calibri Light"/>
        <family val="2"/>
      </rPr>
      <t>(1)</t>
    </r>
  </si>
  <si>
    <r>
      <t xml:space="preserve">% di correzione quota retributiva </t>
    </r>
    <r>
      <rPr>
        <b/>
        <sz val="9"/>
        <color theme="1"/>
        <rFont val="Calibri Light"/>
        <family val="2"/>
      </rPr>
      <t>(2)</t>
    </r>
  </si>
  <si>
    <r>
      <t xml:space="preserve">% di correzione pensione 
</t>
    </r>
    <r>
      <rPr>
        <b/>
        <sz val="9"/>
        <color theme="1"/>
        <rFont val="Calibri Light"/>
        <family val="2"/>
      </rPr>
      <t>(3)</t>
    </r>
  </si>
  <si>
    <t>coeff</t>
  </si>
  <si>
    <t xml:space="preserve">coeff </t>
  </si>
  <si>
    <t>Anzianità</t>
  </si>
  <si>
    <t>(Anzianità)</t>
  </si>
  <si>
    <t>Carriera</t>
  </si>
  <si>
    <t>Contributo al montante</t>
  </si>
  <si>
    <t>Dinamica reale di carriera =</t>
  </si>
  <si>
    <t>Dinamica reale del PIL =</t>
  </si>
  <si>
    <t>mark-up (p.p)</t>
  </si>
  <si>
    <t>64 anni di età è 30 di anzianità (di cui 15 sotto regole rertributive)</t>
  </si>
  <si>
    <t>64 anni di età è 30 di anzianità (di cui 5 sotto regole rertributive)</t>
  </si>
  <si>
    <t>64 anni di età è 35 di anzianità (di cui 10 sotto regole rertributive)</t>
  </si>
  <si>
    <t>62 anni di età è 30 di anzianità (di cui 15 sotto regole rertributive)</t>
  </si>
  <si>
    <t>62 anni di età è 35 di anzianità (di cui 10 sotto regole rertributive)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</si>
</sst>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0"/>
    <numFmt numFmtId="166" formatCode="0.0%"/>
    <numFmt numFmtId="167" formatCode="0.000%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 Light"/>
      <family val="2"/>
    </font>
    <font>
      <sz val="9"/>
      <color theme="1"/>
      <name val="Calibri Light"/>
      <family val="2"/>
    </font>
    <font>
      <i/>
      <sz val="9"/>
      <color theme="1"/>
      <name val="Calibri Light"/>
      <family val="2"/>
    </font>
    <font>
      <b/>
      <sz val="9"/>
      <color theme="1"/>
      <name val="Calibri Light"/>
      <family val="2"/>
    </font>
    <font>
      <b/>
      <sz val="12"/>
      <color theme="0"/>
      <name val="Calibri Light"/>
      <family val="2"/>
    </font>
    <font>
      <i/>
      <sz val="12"/>
      <color theme="1"/>
      <name val="Calibri Light"/>
      <family val="2"/>
    </font>
    <font>
      <b/>
      <sz val="12"/>
      <color rgb="FFC00000"/>
      <name val="Calibri Light"/>
      <family val="2"/>
    </font>
    <font>
      <b/>
      <sz val="12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4" fillId="3" borderId="0" xfId="0" applyFont="1" applyFill="1" applyAlignment="1">
      <alignment horizontal="center"/>
    </xf>
    <xf numFmtId="166" fontId="4" fillId="2" borderId="0" xfId="1" applyNumberFormat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166" fontId="4" fillId="2" borderId="7" xfId="1" applyNumberFormat="1" applyFont="1" applyFill="1" applyBorder="1" applyAlignment="1">
      <alignment horizontal="center" vertical="center"/>
    </xf>
    <xf numFmtId="166" fontId="4" fillId="2" borderId="5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4" fontId="8" fillId="4" borderId="0" xfId="0" applyNumberFormat="1" applyFont="1" applyFill="1" applyAlignment="1" applyProtection="1">
      <alignment horizontal="center" vertical="center"/>
      <protection locked="0"/>
    </xf>
    <xf numFmtId="167" fontId="4" fillId="0" borderId="0" xfId="0" applyNumberFormat="1" applyFont="1" applyAlignment="1">
      <alignment horizontal="center"/>
    </xf>
    <xf numFmtId="10" fontId="8" fillId="4" borderId="0" xfId="1" applyNumberFormat="1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66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Normale" xfId="0" builtinId="0"/>
    <cellStyle name="Percentual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:T33"/>
  <sheetViews>
    <sheetView topLeftCell="A4" workbookViewId="0">
      <selection activeCell="P12" sqref="P12:R23"/>
    </sheetView>
  </sheetViews>
  <sheetFormatPr defaultRowHeight="15.75" x14ac:dyDescent="0.25"/>
  <cols>
    <col min="1" max="15" width="9" style="6"/>
    <col min="16" max="18" width="11.125" style="6" customWidth="1"/>
    <col min="19" max="16384" width="9" style="6"/>
  </cols>
  <sheetData>
    <row r="3" spans="1:20" ht="44.25" customHeight="1" x14ac:dyDescent="0.25">
      <c r="A3" s="11" t="s">
        <v>17</v>
      </c>
      <c r="B3" s="11"/>
      <c r="C3" s="11" t="s">
        <v>18</v>
      </c>
      <c r="D3" s="11" t="s">
        <v>19</v>
      </c>
      <c r="E3" s="11" t="s">
        <v>20</v>
      </c>
      <c r="M3" s="21" t="s">
        <v>23</v>
      </c>
    </row>
    <row r="4" spans="1:20" ht="24" customHeight="1" x14ac:dyDescent="0.25">
      <c r="A4" s="1">
        <v>1</v>
      </c>
      <c r="C4" s="6">
        <v>30</v>
      </c>
      <c r="D4" s="6">
        <f t="shared" ref="D4:D32" si="0">D5*(1-$L$5)</f>
        <v>0.64513511952421221</v>
      </c>
      <c r="E4" s="7">
        <f t="shared" ref="E4:E33" si="1">33%*D4*(1+$L$6)^(C4-1)</f>
        <v>0.32785351902252002</v>
      </c>
      <c r="M4" s="21"/>
    </row>
    <row r="5" spans="1:20" ht="24" customHeight="1" x14ac:dyDescent="0.25">
      <c r="A5" s="1">
        <v>2</v>
      </c>
      <c r="C5" s="6">
        <v>29</v>
      </c>
      <c r="D5" s="6">
        <f t="shared" si="0"/>
        <v>0.65495951220732207</v>
      </c>
      <c r="E5" s="7">
        <f t="shared" si="1"/>
        <v>0.32792730266561981</v>
      </c>
      <c r="G5" s="20" t="s">
        <v>21</v>
      </c>
      <c r="H5" s="20"/>
      <c r="I5" s="20"/>
      <c r="K5" s="12" t="s">
        <v>0</v>
      </c>
      <c r="L5" s="12">
        <f>L6+M5</f>
        <v>1.4999999999999999E-2</v>
      </c>
      <c r="M5" s="17">
        <v>0</v>
      </c>
    </row>
    <row r="6" spans="1:20" ht="24" customHeight="1" x14ac:dyDescent="0.25">
      <c r="A6" s="1">
        <v>3</v>
      </c>
      <c r="C6" s="6">
        <v>28</v>
      </c>
      <c r="D6" s="6">
        <f t="shared" si="0"/>
        <v>0.66493351493129149</v>
      </c>
      <c r="E6" s="7">
        <f t="shared" si="1"/>
        <v>0.32800110291377549</v>
      </c>
      <c r="G6" s="20" t="s">
        <v>22</v>
      </c>
      <c r="H6" s="20"/>
      <c r="I6" s="20"/>
      <c r="K6" s="12" t="s">
        <v>1</v>
      </c>
      <c r="L6" s="12">
        <v>1.4999999999999999E-2</v>
      </c>
      <c r="M6" s="12"/>
    </row>
    <row r="7" spans="1:20" ht="24" customHeight="1" x14ac:dyDescent="0.25">
      <c r="A7" s="1">
        <v>4</v>
      </c>
      <c r="C7" s="6">
        <v>27</v>
      </c>
      <c r="D7" s="6">
        <f t="shared" si="0"/>
        <v>0.67505940602161574</v>
      </c>
      <c r="E7" s="7">
        <f t="shared" si="1"/>
        <v>0.32807491977072395</v>
      </c>
    </row>
    <row r="8" spans="1:20" ht="24" customHeight="1" x14ac:dyDescent="0.25">
      <c r="A8" s="1">
        <v>5</v>
      </c>
      <c r="C8" s="6">
        <v>26</v>
      </c>
      <c r="D8" s="6">
        <f t="shared" si="0"/>
        <v>0.68533949849910225</v>
      </c>
      <c r="E8" s="7">
        <f t="shared" si="1"/>
        <v>0.32814875324020304</v>
      </c>
      <c r="I8" s="8"/>
      <c r="N8" s="22" t="s">
        <v>24</v>
      </c>
      <c r="O8" s="22"/>
      <c r="P8" s="22"/>
      <c r="Q8" s="22"/>
      <c r="R8" s="22"/>
      <c r="S8" s="22"/>
      <c r="T8" s="22"/>
    </row>
    <row r="9" spans="1:20" ht="24" customHeight="1" x14ac:dyDescent="0.25">
      <c r="A9" s="1">
        <v>6</v>
      </c>
      <c r="C9" s="6">
        <v>25</v>
      </c>
      <c r="D9" s="6">
        <f t="shared" si="0"/>
        <v>0.69577614060822568</v>
      </c>
      <c r="E9" s="7">
        <f t="shared" si="1"/>
        <v>0.32822260332595143</v>
      </c>
    </row>
    <row r="10" spans="1:20" ht="24" customHeight="1" x14ac:dyDescent="0.25">
      <c r="A10" s="1">
        <v>7</v>
      </c>
      <c r="C10" s="6">
        <v>24</v>
      </c>
      <c r="D10" s="6">
        <f t="shared" si="0"/>
        <v>0.70637171635352858</v>
      </c>
      <c r="E10" s="7">
        <f t="shared" si="1"/>
        <v>0.32829647003170859</v>
      </c>
      <c r="N10" s="9"/>
      <c r="O10" s="9"/>
      <c r="P10" s="9"/>
      <c r="Q10" s="9"/>
      <c r="R10" s="9"/>
      <c r="S10" s="9"/>
      <c r="T10" s="9"/>
    </row>
    <row r="11" spans="1:20" ht="24" customHeight="1" x14ac:dyDescent="0.25">
      <c r="A11" s="1">
        <v>8</v>
      </c>
      <c r="C11" s="6">
        <v>23</v>
      </c>
      <c r="D11" s="6">
        <f t="shared" si="0"/>
        <v>0.71712864604419146</v>
      </c>
      <c r="E11" s="7">
        <f t="shared" si="1"/>
        <v>0.3283703533612149</v>
      </c>
      <c r="N11" s="9"/>
      <c r="O11" s="9"/>
      <c r="P11" s="9"/>
      <c r="Q11" s="9"/>
      <c r="R11" s="9"/>
      <c r="S11" s="9"/>
      <c r="T11" s="9"/>
    </row>
    <row r="12" spans="1:20" ht="24" customHeight="1" x14ac:dyDescent="0.25">
      <c r="A12" s="1">
        <v>9</v>
      </c>
      <c r="C12" s="6">
        <v>22</v>
      </c>
      <c r="D12" s="6">
        <f t="shared" si="0"/>
        <v>0.72804938684689491</v>
      </c>
      <c r="E12" s="7">
        <f t="shared" si="1"/>
        <v>0.32844425331821159</v>
      </c>
      <c r="N12" s="9"/>
      <c r="O12" s="9"/>
      <c r="P12" s="23" t="s">
        <v>12</v>
      </c>
      <c r="Q12" s="27" t="s">
        <v>13</v>
      </c>
      <c r="R12" s="25" t="s">
        <v>14</v>
      </c>
      <c r="S12" s="9"/>
      <c r="T12" s="9"/>
    </row>
    <row r="13" spans="1:20" ht="24" customHeight="1" x14ac:dyDescent="0.25">
      <c r="A13" s="1">
        <v>10</v>
      </c>
      <c r="C13" s="6">
        <v>21</v>
      </c>
      <c r="D13" s="6">
        <f t="shared" si="0"/>
        <v>0.73913643334710144</v>
      </c>
      <c r="E13" s="7">
        <f t="shared" si="1"/>
        <v>0.32851816990644056</v>
      </c>
      <c r="N13" s="9"/>
      <c r="O13" s="9"/>
      <c r="P13" s="24"/>
      <c r="Q13" s="28"/>
      <c r="R13" s="26"/>
      <c r="S13" s="9"/>
      <c r="T13" s="9"/>
    </row>
    <row r="14" spans="1:20" ht="24" customHeight="1" x14ac:dyDescent="0.25">
      <c r="A14" s="1">
        <v>11</v>
      </c>
      <c r="C14" s="6">
        <v>20</v>
      </c>
      <c r="D14" s="6">
        <f t="shared" si="0"/>
        <v>0.75039231811888474</v>
      </c>
      <c r="E14" s="7">
        <f t="shared" si="1"/>
        <v>0.32859210312964482</v>
      </c>
      <c r="G14" s="12">
        <f>2%*15*AVERAGE($D$24:$D$33)</f>
        <v>0.28053911548171384</v>
      </c>
      <c r="H14" s="12">
        <f>SUM($E$4:$E$18)*5.06%</f>
        <v>0.24923321599031967</v>
      </c>
      <c r="I14" s="19">
        <f>(G14-H14)/G14</f>
        <v>0.11159192342087056</v>
      </c>
      <c r="J14" s="19">
        <f>(K14-L14)/K14</f>
        <v>5.8999272400872334E-2</v>
      </c>
      <c r="K14" s="12">
        <f>2%*15*AVERAGE($D$24:$D$33)+SUM($E$19:$E$33)*5.06%</f>
        <v>0.53061500960021202</v>
      </c>
      <c r="L14" s="12">
        <f>SUM($E$4:$E$33)*5.06%</f>
        <v>0.49930911010881762</v>
      </c>
      <c r="N14" s="9"/>
      <c r="O14" s="9"/>
      <c r="P14" s="3" t="s">
        <v>11</v>
      </c>
      <c r="Q14" s="4">
        <v>0.11159192342087056</v>
      </c>
      <c r="R14" s="2">
        <v>5.8999272400872334E-2</v>
      </c>
      <c r="S14" s="9"/>
      <c r="T14" s="9"/>
    </row>
    <row r="15" spans="1:20" ht="24" customHeight="1" x14ac:dyDescent="0.25">
      <c r="A15" s="1">
        <v>12</v>
      </c>
      <c r="C15" s="6">
        <v>19</v>
      </c>
      <c r="D15" s="6">
        <f t="shared" si="0"/>
        <v>0.76181961230343631</v>
      </c>
      <c r="E15" s="7">
        <f t="shared" si="1"/>
        <v>0.32866605299156798</v>
      </c>
      <c r="G15" s="12"/>
      <c r="H15" s="12"/>
      <c r="I15" s="13"/>
      <c r="K15" s="12"/>
      <c r="L15" s="12"/>
      <c r="M15" s="13"/>
      <c r="N15" s="9"/>
      <c r="O15" s="9"/>
      <c r="P15" s="3" t="s">
        <v>10</v>
      </c>
      <c r="Q15" s="5">
        <v>0.18767982111726145</v>
      </c>
      <c r="R15" s="2">
        <v>9.9844454200490054E-2</v>
      </c>
      <c r="S15" s="9"/>
      <c r="T15" s="9"/>
    </row>
    <row r="16" spans="1:20" ht="24" customHeight="1" x14ac:dyDescent="0.25">
      <c r="A16" s="1">
        <v>13</v>
      </c>
      <c r="C16" s="6">
        <v>18</v>
      </c>
      <c r="D16" s="6">
        <f t="shared" si="0"/>
        <v>0.77342092619638203</v>
      </c>
      <c r="E16" s="7">
        <f t="shared" si="1"/>
        <v>0.32874001949595461</v>
      </c>
      <c r="G16" s="12"/>
      <c r="H16" s="12"/>
      <c r="I16" s="13"/>
      <c r="K16" s="12"/>
      <c r="L16" s="12"/>
      <c r="M16" s="13"/>
      <c r="N16" s="9"/>
      <c r="O16" s="9"/>
      <c r="P16" s="3" t="s">
        <v>3</v>
      </c>
      <c r="Q16" s="5">
        <v>0.25738919706844476</v>
      </c>
      <c r="R16" s="2">
        <v>0.13776186649354932</v>
      </c>
      <c r="S16" s="9"/>
      <c r="T16" s="9"/>
    </row>
    <row r="17" spans="1:20" ht="24" customHeight="1" x14ac:dyDescent="0.25">
      <c r="A17" s="1">
        <v>14</v>
      </c>
      <c r="C17" s="6">
        <v>17</v>
      </c>
      <c r="D17" s="6">
        <f t="shared" si="0"/>
        <v>0.78519890984404273</v>
      </c>
      <c r="E17" s="7">
        <f t="shared" si="1"/>
        <v>0.32881400264655014</v>
      </c>
      <c r="G17" s="12"/>
      <c r="H17" s="12"/>
      <c r="I17" s="13"/>
      <c r="K17" s="12"/>
      <c r="L17" s="12"/>
      <c r="M17" s="13"/>
      <c r="N17" s="9"/>
      <c r="O17" s="9"/>
      <c r="P17" s="3" t="s">
        <v>2</v>
      </c>
      <c r="Q17" s="5">
        <v>0.32124310171782688</v>
      </c>
      <c r="R17" s="2">
        <v>0.17295970155833967</v>
      </c>
      <c r="S17" s="9"/>
      <c r="T17" s="9"/>
    </row>
    <row r="18" spans="1:20" ht="24" customHeight="1" x14ac:dyDescent="0.25">
      <c r="A18" s="1">
        <v>15</v>
      </c>
      <c r="C18" s="6">
        <v>16</v>
      </c>
      <c r="D18" s="6">
        <f t="shared" si="0"/>
        <v>0.7971562536487744</v>
      </c>
      <c r="E18" s="7">
        <f t="shared" si="1"/>
        <v>0.32888800244710081</v>
      </c>
      <c r="G18" s="12"/>
      <c r="H18" s="12"/>
      <c r="I18" s="13"/>
      <c r="K18" s="12"/>
      <c r="L18" s="12"/>
      <c r="M18" s="13"/>
      <c r="N18" s="9"/>
      <c r="O18" s="9"/>
      <c r="P18" s="3" t="s">
        <v>4</v>
      </c>
      <c r="Q18" s="5">
        <v>0.37972280334728364</v>
      </c>
      <c r="R18" s="2">
        <v>0.20563192365178454</v>
      </c>
      <c r="S18" s="9"/>
      <c r="T18" s="9"/>
    </row>
    <row r="19" spans="1:20" ht="24" customHeight="1" x14ac:dyDescent="0.25">
      <c r="A19" s="10">
        <v>16</v>
      </c>
      <c r="C19" s="6">
        <v>15</v>
      </c>
      <c r="D19" s="6">
        <f t="shared" si="0"/>
        <v>0.80929568898352733</v>
      </c>
      <c r="E19" s="7">
        <f t="shared" si="1"/>
        <v>0.32896201890135368</v>
      </c>
      <c r="G19" s="12"/>
      <c r="H19" s="12"/>
      <c r="I19" s="13"/>
      <c r="K19" s="12"/>
      <c r="L19" s="12"/>
      <c r="M19" s="13"/>
      <c r="N19" s="9"/>
      <c r="O19" s="9"/>
      <c r="P19" s="3" t="s">
        <v>5</v>
      </c>
      <c r="Q19" s="5">
        <v>0.43327101443175686</v>
      </c>
      <c r="R19" s="2">
        <v>0.23595917010371037</v>
      </c>
      <c r="S19" s="9"/>
      <c r="T19" s="9"/>
    </row>
    <row r="20" spans="1:20" ht="24" customHeight="1" x14ac:dyDescent="0.25">
      <c r="A20" s="10">
        <v>17</v>
      </c>
      <c r="C20" s="6">
        <v>14</v>
      </c>
      <c r="D20" s="6">
        <f t="shared" si="0"/>
        <v>0.82161998881576381</v>
      </c>
      <c r="E20" s="7">
        <f t="shared" si="1"/>
        <v>0.32903605201305669</v>
      </c>
      <c r="G20" s="12"/>
      <c r="H20" s="12"/>
      <c r="I20" s="13"/>
      <c r="K20" s="12"/>
      <c r="L20" s="12"/>
      <c r="M20" s="13"/>
      <c r="N20" s="9"/>
      <c r="O20" s="9"/>
      <c r="P20" s="3" t="s">
        <v>6</v>
      </c>
      <c r="Q20" s="5">
        <v>0.48229487965612006</v>
      </c>
      <c r="R20" s="2">
        <v>0.26410960172516967</v>
      </c>
      <c r="S20" s="9"/>
      <c r="T20" s="9"/>
    </row>
    <row r="21" spans="1:20" ht="24" customHeight="1" x14ac:dyDescent="0.25">
      <c r="A21" s="10">
        <v>18</v>
      </c>
      <c r="C21" s="6">
        <v>13</v>
      </c>
      <c r="D21" s="6">
        <f t="shared" si="0"/>
        <v>0.83413196834087699</v>
      </c>
      <c r="E21" s="7">
        <f t="shared" si="1"/>
        <v>0.32911010178595856</v>
      </c>
      <c r="G21" s="12"/>
      <c r="H21" s="12"/>
      <c r="I21" s="13"/>
      <c r="K21" s="12"/>
      <c r="L21" s="12"/>
      <c r="M21" s="13"/>
      <c r="N21" s="9"/>
      <c r="O21" s="9"/>
      <c r="P21" s="3" t="s">
        <v>7</v>
      </c>
      <c r="Q21" s="5">
        <v>0.52716874224486743</v>
      </c>
      <c r="R21" s="2">
        <v>0.29023970493885848</v>
      </c>
      <c r="S21" s="9"/>
      <c r="T21" s="9"/>
    </row>
    <row r="22" spans="1:20" ht="24" customHeight="1" x14ac:dyDescent="0.25">
      <c r="A22" s="10">
        <v>19</v>
      </c>
      <c r="C22" s="6">
        <v>12</v>
      </c>
      <c r="D22" s="6">
        <f t="shared" si="0"/>
        <v>0.84683448562525587</v>
      </c>
      <c r="E22" s="7">
        <f t="shared" si="1"/>
        <v>0.32918416822380897</v>
      </c>
      <c r="G22" s="12"/>
      <c r="H22" s="12"/>
      <c r="I22" s="13"/>
      <c r="K22" s="12"/>
      <c r="L22" s="12"/>
      <c r="M22" s="13"/>
      <c r="N22" s="9"/>
      <c r="O22" s="9"/>
      <c r="P22" s="3" t="s">
        <v>8</v>
      </c>
      <c r="Q22" s="5">
        <v>0.56823670416707872</v>
      </c>
      <c r="R22" s="2">
        <v>0.3144950479472195</v>
      </c>
      <c r="S22" s="9"/>
      <c r="T22" s="9"/>
    </row>
    <row r="23" spans="1:20" ht="24" customHeight="1" x14ac:dyDescent="0.25">
      <c r="A23" s="10">
        <v>20</v>
      </c>
      <c r="C23" s="6">
        <v>11</v>
      </c>
      <c r="D23" s="6">
        <f t="shared" si="0"/>
        <v>0.85973044225914308</v>
      </c>
      <c r="E23" s="7">
        <f t="shared" si="1"/>
        <v>0.32925825133035835</v>
      </c>
      <c r="G23" s="12"/>
      <c r="H23" s="12"/>
      <c r="I23" s="13"/>
      <c r="K23" s="12"/>
      <c r="L23" s="12"/>
      <c r="M23" s="13"/>
      <c r="N23" s="9"/>
      <c r="O23" s="9"/>
      <c r="P23" s="3" t="s">
        <v>9</v>
      </c>
      <c r="Q23" s="5">
        <v>0.6058149947569258</v>
      </c>
      <c r="R23" s="2">
        <v>0.33701099316450872</v>
      </c>
      <c r="S23" s="9"/>
      <c r="T23" s="9"/>
    </row>
    <row r="24" spans="1:20" ht="24" customHeight="1" x14ac:dyDescent="0.25">
      <c r="A24" s="10">
        <v>21</v>
      </c>
      <c r="C24" s="6">
        <v>10</v>
      </c>
      <c r="D24" s="6">
        <f t="shared" si="0"/>
        <v>0.87282278401943458</v>
      </c>
      <c r="E24" s="7">
        <f t="shared" si="1"/>
        <v>0.32933235110935799</v>
      </c>
      <c r="N24" s="9"/>
      <c r="O24" s="9"/>
      <c r="P24" s="9"/>
      <c r="Q24" s="9"/>
      <c r="R24" s="9"/>
      <c r="S24" s="9"/>
      <c r="T24" s="9"/>
    </row>
    <row r="25" spans="1:20" ht="24" customHeight="1" x14ac:dyDescent="0.25">
      <c r="A25" s="10">
        <v>22</v>
      </c>
      <c r="C25" s="6">
        <v>9</v>
      </c>
      <c r="D25" s="6">
        <f t="shared" si="0"/>
        <v>0.88611450154257321</v>
      </c>
      <c r="E25" s="7">
        <f t="shared" si="1"/>
        <v>0.3294064675645601</v>
      </c>
      <c r="N25" s="9"/>
      <c r="O25" s="9"/>
      <c r="P25" s="9"/>
      <c r="Q25" s="9"/>
      <c r="R25" s="9"/>
      <c r="S25" s="9"/>
      <c r="T25" s="9"/>
    </row>
    <row r="26" spans="1:20" ht="24" customHeight="1" x14ac:dyDescent="0.25">
      <c r="A26" s="10">
        <v>23</v>
      </c>
      <c r="C26" s="6">
        <v>8</v>
      </c>
      <c r="D26" s="6">
        <f t="shared" si="0"/>
        <v>0.89960863100768851</v>
      </c>
      <c r="E26" s="7">
        <f t="shared" si="1"/>
        <v>0.32948060069971757</v>
      </c>
      <c r="N26" s="9"/>
      <c r="O26" s="9"/>
      <c r="P26" s="9"/>
      <c r="Q26" s="9"/>
      <c r="R26" s="9"/>
      <c r="S26" s="9"/>
      <c r="T26" s="9"/>
    </row>
    <row r="27" spans="1:20" ht="24" customHeight="1" x14ac:dyDescent="0.25">
      <c r="A27" s="10">
        <v>24</v>
      </c>
      <c r="C27" s="6">
        <v>7</v>
      </c>
      <c r="D27" s="6">
        <f t="shared" si="0"/>
        <v>0.91330825483014066</v>
      </c>
      <c r="E27" s="7">
        <f t="shared" si="1"/>
        <v>0.32955475051858429</v>
      </c>
    </row>
    <row r="28" spans="1:20" ht="24" customHeight="1" x14ac:dyDescent="0.25">
      <c r="A28" s="10">
        <v>25</v>
      </c>
      <c r="C28" s="6">
        <v>6</v>
      </c>
      <c r="D28" s="6">
        <f t="shared" si="0"/>
        <v>0.92721650236562503</v>
      </c>
      <c r="E28" s="7">
        <f t="shared" si="1"/>
        <v>0.32962891702491498</v>
      </c>
      <c r="H28" s="14" t="s">
        <v>15</v>
      </c>
      <c r="I28" s="15">
        <v>62</v>
      </c>
      <c r="J28" s="16">
        <v>4.7699999999999999E-2</v>
      </c>
    </row>
    <row r="29" spans="1:20" ht="24" customHeight="1" x14ac:dyDescent="0.25">
      <c r="A29" s="10">
        <v>26</v>
      </c>
      <c r="C29" s="6">
        <v>5</v>
      </c>
      <c r="D29" s="6">
        <f t="shared" si="0"/>
        <v>0.94133655062499999</v>
      </c>
      <c r="E29" s="7">
        <f t="shared" si="1"/>
        <v>0.32970310022246502</v>
      </c>
      <c r="H29" s="14" t="s">
        <v>15</v>
      </c>
      <c r="I29" s="15">
        <v>63</v>
      </c>
      <c r="J29" s="16">
        <v>4.9099999999999998E-2</v>
      </c>
    </row>
    <row r="30" spans="1:20" ht="24" customHeight="1" x14ac:dyDescent="0.25">
      <c r="A30" s="10">
        <v>27</v>
      </c>
      <c r="C30" s="6">
        <v>4</v>
      </c>
      <c r="D30" s="6">
        <f t="shared" si="0"/>
        <v>0.95567162500000002</v>
      </c>
      <c r="E30" s="7">
        <f t="shared" si="1"/>
        <v>0.32977730011499101</v>
      </c>
      <c r="H30" s="14" t="s">
        <v>15</v>
      </c>
      <c r="I30" s="15">
        <v>64</v>
      </c>
      <c r="J30" s="16">
        <v>5.0599999999999999E-2</v>
      </c>
    </row>
    <row r="31" spans="1:20" ht="24" customHeight="1" x14ac:dyDescent="0.25">
      <c r="A31" s="10">
        <v>28</v>
      </c>
      <c r="C31" s="6">
        <v>3</v>
      </c>
      <c r="D31" s="6">
        <f t="shared" si="0"/>
        <v>0.970225</v>
      </c>
      <c r="E31" s="7">
        <f t="shared" si="1"/>
        <v>0.3298515167062499</v>
      </c>
      <c r="H31" s="14" t="s">
        <v>16</v>
      </c>
      <c r="I31" s="15">
        <v>67</v>
      </c>
      <c r="J31" s="16">
        <v>5.5750000000000001E-2</v>
      </c>
    </row>
    <row r="32" spans="1:20" ht="24" customHeight="1" x14ac:dyDescent="0.25">
      <c r="A32" s="10">
        <v>29</v>
      </c>
      <c r="C32" s="6">
        <v>2</v>
      </c>
      <c r="D32" s="6">
        <f t="shared" si="0"/>
        <v>0.98499999999999999</v>
      </c>
      <c r="E32" s="7">
        <f t="shared" si="1"/>
        <v>0.32992574999999996</v>
      </c>
      <c r="H32" s="14" t="s">
        <v>15</v>
      </c>
      <c r="I32" s="15">
        <v>68</v>
      </c>
      <c r="J32" s="16">
        <v>5.7729999999999997E-2</v>
      </c>
    </row>
    <row r="33" spans="1:5" ht="24" customHeight="1" x14ac:dyDescent="0.25">
      <c r="A33" s="10">
        <v>30</v>
      </c>
      <c r="C33" s="6">
        <v>1</v>
      </c>
      <c r="D33" s="6">
        <v>1</v>
      </c>
      <c r="E33" s="7">
        <f t="shared" si="1"/>
        <v>0.33</v>
      </c>
    </row>
  </sheetData>
  <sheetProtection algorithmName="SHA-512" hashValue="JPeIwgj4IEpXInU5V5Ha48phPZihU2nwx/2yUBUO0zgk83mp+K4Ep5F9piU67yQJGtfnCbPtkuAB4GYw7ujTpQ==" saltValue="64KLIo0CGKniuH0A6LFSnw==" spinCount="100000" sheet="1" objects="1" scenarios="1"/>
  <mergeCells count="7">
    <mergeCell ref="G6:I6"/>
    <mergeCell ref="G5:I5"/>
    <mergeCell ref="M3:M4"/>
    <mergeCell ref="N8:T8"/>
    <mergeCell ref="P12:P13"/>
    <mergeCell ref="R12:R13"/>
    <mergeCell ref="Q12:Q13"/>
  </mergeCells>
  <pageMargins left="0.7" right="0.7" top="0.75" bottom="0.75" header="0.3" footer="0.3"/>
  <pageSetup paperSize="9" orientation="portrait" r:id="rId1"/>
  <ignoredErrors>
    <ignoredError sqref="P14:P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3:T33"/>
  <sheetViews>
    <sheetView topLeftCell="A4" workbookViewId="0">
      <selection activeCell="P12" sqref="P12:R23"/>
    </sheetView>
  </sheetViews>
  <sheetFormatPr defaultRowHeight="15.75" x14ac:dyDescent="0.25"/>
  <cols>
    <col min="1" max="15" width="9" style="6"/>
    <col min="16" max="18" width="11.125" style="6" customWidth="1"/>
    <col min="19" max="16384" width="9" style="6"/>
  </cols>
  <sheetData>
    <row r="3" spans="1:20" ht="44.25" customHeight="1" x14ac:dyDescent="0.25">
      <c r="A3" s="11" t="s">
        <v>17</v>
      </c>
      <c r="B3" s="11"/>
      <c r="C3" s="11" t="s">
        <v>18</v>
      </c>
      <c r="D3" s="11" t="s">
        <v>19</v>
      </c>
      <c r="E3" s="11" t="s">
        <v>20</v>
      </c>
      <c r="M3" s="21" t="s">
        <v>23</v>
      </c>
    </row>
    <row r="4" spans="1:20" ht="24" customHeight="1" x14ac:dyDescent="0.25">
      <c r="A4" s="1">
        <v>1</v>
      </c>
      <c r="C4" s="6">
        <v>30</v>
      </c>
      <c r="D4" s="6">
        <f t="shared" ref="D4:D32" si="0">D5*(1-$L$5)</f>
        <v>0.16622936826240906</v>
      </c>
      <c r="E4" s="7">
        <f t="shared" ref="E4:E33" si="1">33%*D4*(1+$L$6)^(C4-1)</f>
        <v>8.4476695967062199E-2</v>
      </c>
      <c r="M4" s="21"/>
    </row>
    <row r="5" spans="1:20" ht="24" customHeight="1" x14ac:dyDescent="0.25">
      <c r="A5" s="1">
        <v>2</v>
      </c>
      <c r="C5" s="6">
        <v>29</v>
      </c>
      <c r="D5" s="6">
        <f t="shared" si="0"/>
        <v>0.17683975347064795</v>
      </c>
      <c r="E5" s="7">
        <f t="shared" si="1"/>
        <v>8.8540714775246013E-2</v>
      </c>
      <c r="G5" s="20" t="s">
        <v>21</v>
      </c>
      <c r="H5" s="20"/>
      <c r="I5" s="20"/>
      <c r="K5" s="12" t="s">
        <v>0</v>
      </c>
      <c r="L5" s="12">
        <f>L6+M5</f>
        <v>0.06</v>
      </c>
      <c r="M5" s="17">
        <v>4.4999999999999998E-2</v>
      </c>
    </row>
    <row r="6" spans="1:20" ht="24" customHeight="1" x14ac:dyDescent="0.25">
      <c r="A6" s="1">
        <v>3</v>
      </c>
      <c r="C6" s="6">
        <v>28</v>
      </c>
      <c r="D6" s="6">
        <f t="shared" si="0"/>
        <v>0.18812739730919997</v>
      </c>
      <c r="E6" s="7">
        <f t="shared" si="1"/>
        <v>9.2800246069852266E-2</v>
      </c>
      <c r="G6" s="20" t="s">
        <v>22</v>
      </c>
      <c r="H6" s="20"/>
      <c r="I6" s="20"/>
      <c r="K6" s="12" t="s">
        <v>1</v>
      </c>
      <c r="L6" s="12">
        <v>1.4999999999999999E-2</v>
      </c>
      <c r="M6" s="12"/>
    </row>
    <row r="7" spans="1:20" ht="24" customHeight="1" x14ac:dyDescent="0.25">
      <c r="A7" s="1">
        <v>4</v>
      </c>
      <c r="C7" s="6">
        <v>27</v>
      </c>
      <c r="D7" s="6">
        <f t="shared" si="0"/>
        <v>0.20013552905234042</v>
      </c>
      <c r="E7" s="7">
        <f t="shared" si="1"/>
        <v>9.7264695597790884E-2</v>
      </c>
    </row>
    <row r="8" spans="1:20" ht="24" customHeight="1" x14ac:dyDescent="0.25">
      <c r="A8" s="1">
        <v>5</v>
      </c>
      <c r="C8" s="6">
        <v>26</v>
      </c>
      <c r="D8" s="6">
        <f t="shared" si="0"/>
        <v>0.21291013728972386</v>
      </c>
      <c r="E8" s="7">
        <f t="shared" si="1"/>
        <v>0.1019439215991939</v>
      </c>
      <c r="I8" s="8"/>
      <c r="N8" s="22" t="s">
        <v>25</v>
      </c>
      <c r="O8" s="22"/>
      <c r="P8" s="22"/>
      <c r="Q8" s="22"/>
      <c r="R8" s="22"/>
      <c r="S8" s="22"/>
      <c r="T8" s="22"/>
    </row>
    <row r="9" spans="1:20" ht="24" customHeight="1" x14ac:dyDescent="0.25">
      <c r="A9" s="10">
        <v>6</v>
      </c>
      <c r="C9" s="6">
        <v>25</v>
      </c>
      <c r="D9" s="6">
        <f t="shared" si="0"/>
        <v>0.22650014605289773</v>
      </c>
      <c r="E9" s="7">
        <f t="shared" si="1"/>
        <v>0.10684825657603386</v>
      </c>
    </row>
    <row r="10" spans="1:20" ht="24" customHeight="1" x14ac:dyDescent="0.25">
      <c r="A10" s="10">
        <v>7</v>
      </c>
      <c r="C10" s="6">
        <v>24</v>
      </c>
      <c r="D10" s="6">
        <f t="shared" si="0"/>
        <v>0.24095760218393378</v>
      </c>
      <c r="E10" s="7">
        <f t="shared" si="1"/>
        <v>0.11198853010799067</v>
      </c>
      <c r="N10" s="9"/>
      <c r="O10" s="9"/>
      <c r="P10" s="9"/>
      <c r="Q10" s="9"/>
      <c r="R10" s="9"/>
      <c r="S10" s="9"/>
      <c r="T10" s="9"/>
    </row>
    <row r="11" spans="1:20" ht="24" customHeight="1" x14ac:dyDescent="0.25">
      <c r="A11" s="10">
        <v>8</v>
      </c>
      <c r="C11" s="6">
        <v>23</v>
      </c>
      <c r="D11" s="6">
        <f t="shared" si="0"/>
        <v>0.25633787466375935</v>
      </c>
      <c r="E11" s="7">
        <f t="shared" si="1"/>
        <v>0.11737609276594767</v>
      </c>
      <c r="N11" s="9"/>
      <c r="O11" s="9"/>
      <c r="P11" s="9"/>
      <c r="Q11" s="9"/>
      <c r="R11" s="9"/>
      <c r="S11" s="9"/>
      <c r="T11" s="9"/>
    </row>
    <row r="12" spans="1:20" ht="24" customHeight="1" x14ac:dyDescent="0.25">
      <c r="A12" s="10">
        <v>9</v>
      </c>
      <c r="C12" s="6">
        <v>22</v>
      </c>
      <c r="D12" s="6">
        <f t="shared" si="0"/>
        <v>0.27269986666357376</v>
      </c>
      <c r="E12" s="7">
        <f t="shared" si="1"/>
        <v>0.12302284117592253</v>
      </c>
      <c r="N12" s="9"/>
      <c r="O12" s="9"/>
      <c r="P12" s="23" t="s">
        <v>12</v>
      </c>
      <c r="Q12" s="27" t="s">
        <v>13</v>
      </c>
      <c r="R12" s="25" t="s">
        <v>14</v>
      </c>
      <c r="S12" s="9"/>
      <c r="T12" s="9"/>
    </row>
    <row r="13" spans="1:20" ht="24" customHeight="1" x14ac:dyDescent="0.25">
      <c r="A13" s="10">
        <v>10</v>
      </c>
      <c r="C13" s="6">
        <v>21</v>
      </c>
      <c r="D13" s="6">
        <f t="shared" si="0"/>
        <v>0.29010624113146144</v>
      </c>
      <c r="E13" s="7">
        <f t="shared" si="1"/>
        <v>0.12894124428877743</v>
      </c>
      <c r="N13" s="9"/>
      <c r="O13" s="9"/>
      <c r="P13" s="24"/>
      <c r="Q13" s="28"/>
      <c r="R13" s="26"/>
      <c r="S13" s="9"/>
      <c r="T13" s="9"/>
    </row>
    <row r="14" spans="1:20" ht="24" customHeight="1" x14ac:dyDescent="0.25">
      <c r="A14" s="10">
        <v>11</v>
      </c>
      <c r="C14" s="6">
        <v>20</v>
      </c>
      <c r="D14" s="6">
        <f t="shared" si="0"/>
        <v>0.30862366077815051</v>
      </c>
      <c r="E14" s="7">
        <f t="shared" si="1"/>
        <v>0.13514437091371712</v>
      </c>
      <c r="G14" s="12">
        <f>2%*5*AVERAGE($D$24:$D$33)</f>
        <v>7.6897480984183364E-2</v>
      </c>
      <c r="H14" s="12">
        <f>SUM($E$4:$E$8)*5.06%</f>
        <v>2.3530329464862748E-2</v>
      </c>
      <c r="I14" s="19">
        <f>(G14-H14)/G14</f>
        <v>0.69400389760878411</v>
      </c>
      <c r="J14" s="19">
        <f>(K14-L14)/K14</f>
        <v>0.16255322526047683</v>
      </c>
      <c r="K14" s="12">
        <f>2%*5*AVERAGE($D$24:$D$33)+SUM(E9:E33)*5.06%</f>
        <v>0.32830570684650895</v>
      </c>
      <c r="L14" s="12">
        <f>SUM($E$4:$E$33)*5.06%</f>
        <v>0.27493855532718831</v>
      </c>
      <c r="N14" s="9"/>
      <c r="O14" s="9"/>
      <c r="P14" s="3" t="s">
        <v>11</v>
      </c>
      <c r="Q14" s="4">
        <v>0.11259130731145162</v>
      </c>
      <c r="R14" s="2">
        <v>2.0651183385894695E-2</v>
      </c>
      <c r="S14" s="9"/>
      <c r="T14" s="9"/>
    </row>
    <row r="15" spans="1:20" ht="24" customHeight="1" x14ac:dyDescent="0.25">
      <c r="A15" s="10">
        <v>12</v>
      </c>
      <c r="C15" s="6">
        <v>19</v>
      </c>
      <c r="D15" s="6">
        <f t="shared" si="0"/>
        <v>0.3283230433810112</v>
      </c>
      <c r="E15" s="7">
        <f t="shared" si="1"/>
        <v>0.14164591857637263</v>
      </c>
      <c r="G15" s="12"/>
      <c r="H15" s="12"/>
      <c r="I15" s="13"/>
      <c r="K15" s="12"/>
      <c r="L15" s="12"/>
      <c r="M15" s="13"/>
      <c r="N15" s="9"/>
      <c r="O15" s="9"/>
      <c r="P15" s="3" t="s">
        <v>10</v>
      </c>
      <c r="Q15" s="5">
        <v>0.20916544934514647</v>
      </c>
      <c r="R15" s="2">
        <v>3.9575002699661341E-2</v>
      </c>
      <c r="S15" s="9"/>
      <c r="T15" s="9"/>
    </row>
    <row r="16" spans="1:20" ht="24" customHeight="1" x14ac:dyDescent="0.25">
      <c r="A16" s="10">
        <v>13</v>
      </c>
      <c r="C16" s="6">
        <v>18</v>
      </c>
      <c r="D16" s="6">
        <f t="shared" si="0"/>
        <v>0.34927983338405449</v>
      </c>
      <c r="E16" s="7">
        <f t="shared" si="1"/>
        <v>0.14846024376519509</v>
      </c>
      <c r="G16" s="12"/>
      <c r="H16" s="12"/>
      <c r="I16" s="13"/>
      <c r="K16" s="12"/>
      <c r="L16" s="12"/>
      <c r="M16" s="13"/>
      <c r="N16" s="9"/>
      <c r="O16" s="9"/>
      <c r="P16" s="3" t="s">
        <v>3</v>
      </c>
      <c r="Q16" s="5">
        <v>0.29575950083646713</v>
      </c>
      <c r="R16" s="2">
        <v>5.766774679269384E-2</v>
      </c>
      <c r="S16" s="9"/>
      <c r="T16" s="9"/>
    </row>
    <row r="17" spans="1:20" ht="24" customHeight="1" x14ac:dyDescent="0.25">
      <c r="A17" s="10">
        <v>14</v>
      </c>
      <c r="C17" s="6">
        <v>17</v>
      </c>
      <c r="D17" s="6">
        <f t="shared" si="0"/>
        <v>0.37157429083410054</v>
      </c>
      <c r="E17" s="7">
        <f t="shared" si="1"/>
        <v>0.15560239363294742</v>
      </c>
      <c r="G17" s="12"/>
      <c r="H17" s="12"/>
      <c r="I17" s="13"/>
      <c r="K17" s="12"/>
      <c r="L17" s="12"/>
      <c r="M17" s="13"/>
      <c r="N17" s="9"/>
      <c r="O17" s="9"/>
      <c r="P17" s="3" t="s">
        <v>2</v>
      </c>
      <c r="Q17" s="5">
        <v>0.37334840450375228</v>
      </c>
      <c r="R17" s="2">
        <v>7.4945380108987519E-2</v>
      </c>
      <c r="S17" s="9"/>
      <c r="T17" s="9"/>
    </row>
    <row r="18" spans="1:20" ht="24" customHeight="1" x14ac:dyDescent="0.25">
      <c r="A18" s="10">
        <v>15</v>
      </c>
      <c r="C18" s="6">
        <v>16</v>
      </c>
      <c r="D18" s="6">
        <f t="shared" si="0"/>
        <v>0.39529179875968146</v>
      </c>
      <c r="E18" s="7">
        <f t="shared" si="1"/>
        <v>0.16308813922329679</v>
      </c>
      <c r="G18" s="12"/>
      <c r="H18" s="12"/>
      <c r="I18" s="13"/>
      <c r="K18" s="12"/>
      <c r="L18" s="12"/>
      <c r="M18" s="13"/>
      <c r="N18" s="9"/>
      <c r="O18" s="9"/>
      <c r="P18" s="3" t="s">
        <v>4</v>
      </c>
      <c r="Q18" s="5">
        <v>0.44281752874483954</v>
      </c>
      <c r="R18" s="2">
        <v>9.1425275455001467E-2</v>
      </c>
      <c r="S18" s="9"/>
      <c r="T18" s="9"/>
    </row>
    <row r="19" spans="1:20" ht="24" customHeight="1" x14ac:dyDescent="0.25">
      <c r="A19" s="10">
        <v>16</v>
      </c>
      <c r="C19" s="6">
        <v>15</v>
      </c>
      <c r="D19" s="6">
        <f t="shared" si="0"/>
        <v>0.42052319016987394</v>
      </c>
      <c r="E19" s="7">
        <f t="shared" si="1"/>
        <v>0.1709340102958776</v>
      </c>
      <c r="G19" s="12"/>
      <c r="H19" s="12"/>
      <c r="I19" s="13"/>
      <c r="K19" s="12"/>
      <c r="L19" s="12"/>
      <c r="M19" s="13"/>
      <c r="N19" s="9"/>
      <c r="O19" s="9"/>
      <c r="P19" s="3" t="s">
        <v>5</v>
      </c>
      <c r="Q19" s="5">
        <v>0.50497036434012388</v>
      </c>
      <c r="R19" s="2">
        <v>0.10712612784260045</v>
      </c>
      <c r="S19" s="9"/>
      <c r="T19" s="9"/>
    </row>
    <row r="20" spans="1:20" ht="24" customHeight="1" x14ac:dyDescent="0.25">
      <c r="A20" s="10">
        <v>17</v>
      </c>
      <c r="C20" s="6">
        <v>14</v>
      </c>
      <c r="D20" s="6">
        <f t="shared" si="0"/>
        <v>0.4473650959253978</v>
      </c>
      <c r="E20" s="7">
        <f t="shared" si="1"/>
        <v>0.17915733182672428</v>
      </c>
      <c r="G20" s="12"/>
      <c r="H20" s="12"/>
      <c r="I20" s="13"/>
      <c r="K20" s="12"/>
      <c r="L20" s="12"/>
      <c r="M20" s="13"/>
      <c r="N20" s="9"/>
      <c r="O20" s="9"/>
      <c r="P20" s="3" t="s">
        <v>6</v>
      </c>
      <c r="Q20" s="5">
        <v>0.56053560635651178</v>
      </c>
      <c r="R20" s="2">
        <v>0.12206785270411299</v>
      </c>
      <c r="S20" s="9"/>
      <c r="T20" s="9"/>
    </row>
    <row r="21" spans="1:20" ht="24" customHeight="1" x14ac:dyDescent="0.25">
      <c r="A21" s="10">
        <v>18</v>
      </c>
      <c r="C21" s="6">
        <v>13</v>
      </c>
      <c r="D21" s="6">
        <f t="shared" si="0"/>
        <v>0.47592031481425301</v>
      </c>
      <c r="E21" s="7">
        <f t="shared" si="1"/>
        <v>0.18777626226467276</v>
      </c>
      <c r="G21" s="12"/>
      <c r="H21" s="12"/>
      <c r="I21" s="13"/>
      <c r="K21" s="12"/>
      <c r="L21" s="12"/>
      <c r="M21" s="13"/>
      <c r="N21" s="9"/>
      <c r="O21" s="9"/>
      <c r="P21" s="3" t="s">
        <v>7</v>
      </c>
      <c r="Q21" s="5">
        <v>0.61017366663041894</v>
      </c>
      <c r="R21" s="2">
        <v>0.13627147057409542</v>
      </c>
      <c r="S21" s="9"/>
      <c r="T21" s="9"/>
    </row>
    <row r="22" spans="1:20" ht="24" customHeight="1" x14ac:dyDescent="0.25">
      <c r="A22" s="10">
        <v>19</v>
      </c>
      <c r="C22" s="6">
        <v>12</v>
      </c>
      <c r="D22" s="6">
        <f t="shared" si="0"/>
        <v>0.50629820724920538</v>
      </c>
      <c r="E22" s="7">
        <f t="shared" si="1"/>
        <v>0.19680983362820756</v>
      </c>
      <c r="G22" s="12"/>
      <c r="H22" s="12"/>
      <c r="I22" s="13"/>
      <c r="K22" s="12"/>
      <c r="L22" s="12"/>
      <c r="M22" s="13"/>
      <c r="N22" s="9"/>
      <c r="O22" s="9"/>
      <c r="P22" s="3" t="s">
        <v>8</v>
      </c>
      <c r="Q22" s="5">
        <v>0.65448265912987469</v>
      </c>
      <c r="R22" s="2">
        <v>0.14975898058073825</v>
      </c>
      <c r="S22" s="9"/>
      <c r="T22" s="9"/>
    </row>
    <row r="23" spans="1:20" ht="24" customHeight="1" x14ac:dyDescent="0.25">
      <c r="A23" s="10">
        <v>20</v>
      </c>
      <c r="C23" s="6">
        <v>11</v>
      </c>
      <c r="D23" s="6">
        <f t="shared" si="0"/>
        <v>0.53861511409489937</v>
      </c>
      <c r="E23" s="7">
        <f t="shared" si="1"/>
        <v>0.20627799353129397</v>
      </c>
      <c r="G23" s="12"/>
      <c r="H23" s="12"/>
      <c r="I23" s="13"/>
      <c r="K23" s="12"/>
      <c r="L23" s="12"/>
      <c r="M23" s="13"/>
      <c r="N23" s="9"/>
      <c r="O23" s="9"/>
      <c r="P23" s="3" t="s">
        <v>9</v>
      </c>
      <c r="Q23" s="5">
        <v>0.69400389760878411</v>
      </c>
      <c r="R23" s="2">
        <v>0.16255322526047683</v>
      </c>
      <c r="S23" s="9"/>
      <c r="T23" s="9"/>
    </row>
    <row r="24" spans="1:20" ht="24" customHeight="1" x14ac:dyDescent="0.25">
      <c r="A24" s="10">
        <v>21</v>
      </c>
      <c r="C24" s="6">
        <v>10</v>
      </c>
      <c r="D24" s="6">
        <f t="shared" si="0"/>
        <v>0.57299480222861643</v>
      </c>
      <c r="E24" s="7">
        <f t="shared" si="1"/>
        <v>0.21620164923099677</v>
      </c>
      <c r="N24" s="9"/>
      <c r="O24" s="9"/>
      <c r="P24" s="9"/>
      <c r="Q24" s="9"/>
      <c r="R24" s="9"/>
      <c r="S24" s="9"/>
      <c r="T24" s="9"/>
    </row>
    <row r="25" spans="1:20" ht="24" customHeight="1" x14ac:dyDescent="0.25">
      <c r="A25" s="10">
        <v>22</v>
      </c>
      <c r="C25" s="6">
        <v>9</v>
      </c>
      <c r="D25" s="6">
        <f t="shared" si="0"/>
        <v>0.6095689385410813</v>
      </c>
      <c r="E25" s="7">
        <f t="shared" si="1"/>
        <v>0.22660271379414823</v>
      </c>
      <c r="N25" s="9"/>
      <c r="O25" s="9"/>
      <c r="P25" s="9"/>
      <c r="Q25" s="9"/>
      <c r="R25" s="9"/>
      <c r="S25" s="9"/>
      <c r="T25" s="9"/>
    </row>
    <row r="26" spans="1:20" ht="24" customHeight="1" x14ac:dyDescent="0.25">
      <c r="A26" s="10">
        <v>23</v>
      </c>
      <c r="C26" s="6">
        <v>8</v>
      </c>
      <c r="D26" s="6">
        <f t="shared" si="0"/>
        <v>0.64847759419263973</v>
      </c>
      <c r="E26" s="7">
        <f t="shared" si="1"/>
        <v>0.23750415448501025</v>
      </c>
      <c r="N26" s="9"/>
      <c r="O26" s="9"/>
      <c r="P26" s="9"/>
      <c r="Q26" s="9"/>
      <c r="R26" s="9"/>
      <c r="S26" s="9"/>
      <c r="T26" s="9"/>
    </row>
    <row r="27" spans="1:20" ht="24" customHeight="1" x14ac:dyDescent="0.25">
      <c r="A27" s="10">
        <v>24</v>
      </c>
      <c r="C27" s="6">
        <v>7</v>
      </c>
      <c r="D27" s="6">
        <f t="shared" si="0"/>
        <v>0.68986978105599972</v>
      </c>
      <c r="E27" s="7">
        <f t="shared" si="1"/>
        <v>0.24893004348077799</v>
      </c>
    </row>
    <row r="28" spans="1:20" ht="24" customHeight="1" x14ac:dyDescent="0.25">
      <c r="A28" s="10">
        <v>25</v>
      </c>
      <c r="C28" s="6">
        <v>6</v>
      </c>
      <c r="D28" s="6">
        <f t="shared" si="0"/>
        <v>0.73390402239999974</v>
      </c>
      <c r="E28" s="7">
        <f t="shared" si="1"/>
        <v>0.26090561102691334</v>
      </c>
      <c r="H28" s="14" t="s">
        <v>15</v>
      </c>
      <c r="I28" s="15">
        <v>62</v>
      </c>
      <c r="J28" s="16">
        <v>4.7699999999999999E-2</v>
      </c>
    </row>
    <row r="29" spans="1:20" ht="24" customHeight="1" x14ac:dyDescent="0.25">
      <c r="A29" s="10">
        <v>26</v>
      </c>
      <c r="C29" s="6">
        <v>5</v>
      </c>
      <c r="D29" s="6">
        <f t="shared" si="0"/>
        <v>0.78074895999999983</v>
      </c>
      <c r="E29" s="7">
        <f t="shared" si="1"/>
        <v>0.27345730114968392</v>
      </c>
      <c r="H29" s="14" t="s">
        <v>15</v>
      </c>
      <c r="I29" s="15">
        <v>63</v>
      </c>
      <c r="J29" s="16">
        <v>4.9099999999999998E-2</v>
      </c>
    </row>
    <row r="30" spans="1:20" ht="24" customHeight="1" x14ac:dyDescent="0.25">
      <c r="A30" s="10">
        <v>27</v>
      </c>
      <c r="C30" s="6">
        <v>4</v>
      </c>
      <c r="D30" s="6">
        <f t="shared" si="0"/>
        <v>0.83058399999999988</v>
      </c>
      <c r="E30" s="7">
        <f t="shared" si="1"/>
        <v>0.28661283004892985</v>
      </c>
      <c r="H30" s="14" t="s">
        <v>15</v>
      </c>
      <c r="I30" s="15">
        <v>64</v>
      </c>
      <c r="J30" s="16">
        <v>5.0599999999999999E-2</v>
      </c>
    </row>
    <row r="31" spans="1:20" ht="24" customHeight="1" x14ac:dyDescent="0.25">
      <c r="A31" s="10">
        <v>28</v>
      </c>
      <c r="C31" s="6">
        <v>3</v>
      </c>
      <c r="D31" s="6">
        <f t="shared" si="0"/>
        <v>0.88359999999999994</v>
      </c>
      <c r="E31" s="7">
        <f t="shared" si="1"/>
        <v>0.30040124729999995</v>
      </c>
      <c r="H31" s="14" t="s">
        <v>16</v>
      </c>
      <c r="I31" s="15">
        <v>67</v>
      </c>
      <c r="J31" s="16">
        <v>5.5750000000000001E-2</v>
      </c>
    </row>
    <row r="32" spans="1:20" ht="24" customHeight="1" x14ac:dyDescent="0.25">
      <c r="A32" s="10">
        <v>29</v>
      </c>
      <c r="C32" s="6">
        <v>2</v>
      </c>
      <c r="D32" s="6">
        <f t="shared" si="0"/>
        <v>0.94</v>
      </c>
      <c r="E32" s="7">
        <f t="shared" si="1"/>
        <v>0.31485299999999994</v>
      </c>
      <c r="H32" s="14" t="s">
        <v>15</v>
      </c>
      <c r="I32" s="15">
        <v>68</v>
      </c>
      <c r="J32" s="16">
        <v>5.7729999999999997E-2</v>
      </c>
    </row>
    <row r="33" spans="1:5" ht="24" customHeight="1" x14ac:dyDescent="0.25">
      <c r="A33" s="10">
        <v>30</v>
      </c>
      <c r="C33" s="6">
        <v>1</v>
      </c>
      <c r="D33" s="6">
        <v>1</v>
      </c>
      <c r="E33" s="7">
        <f t="shared" si="1"/>
        <v>0.33</v>
      </c>
    </row>
  </sheetData>
  <sheetProtection algorithmName="SHA-512" hashValue="evlwxAPpxRrd8JEmb0Fn9u73H/JrrSFYcWAAO9A86sdDyKph9onGd4QnfriHiTjp5alw2ZtGMBXRorApHSXXgQ==" saltValue="zbdEJ8vJMOTHMtasf8PSNA==" spinCount="100000" sheet="1" objects="1" scenarios="1"/>
  <mergeCells count="7">
    <mergeCell ref="M3:M4"/>
    <mergeCell ref="G5:I5"/>
    <mergeCell ref="G6:I6"/>
    <mergeCell ref="N8:T8"/>
    <mergeCell ref="P12:P13"/>
    <mergeCell ref="Q12:Q13"/>
    <mergeCell ref="R12:R13"/>
  </mergeCells>
  <pageMargins left="0.7" right="0.7" top="0.75" bottom="0.75" header="0.3" footer="0.3"/>
  <pageSetup paperSize="9" orientation="portrait" r:id="rId1"/>
  <ignoredErrors>
    <ignoredError sqref="P14:P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3:T38"/>
  <sheetViews>
    <sheetView topLeftCell="A4" workbookViewId="0">
      <selection activeCell="M5" sqref="M5"/>
    </sheetView>
  </sheetViews>
  <sheetFormatPr defaultRowHeight="15.75" x14ac:dyDescent="0.25"/>
  <cols>
    <col min="1" max="15" width="9" style="6"/>
    <col min="16" max="18" width="11.125" style="6" customWidth="1"/>
    <col min="19" max="16384" width="9" style="6"/>
  </cols>
  <sheetData>
    <row r="3" spans="1:20" ht="44.25" customHeight="1" x14ac:dyDescent="0.25">
      <c r="A3" s="11" t="s">
        <v>17</v>
      </c>
      <c r="B3" s="11"/>
      <c r="C3" s="11" t="s">
        <v>18</v>
      </c>
      <c r="D3" s="11" t="s">
        <v>19</v>
      </c>
      <c r="E3" s="11" t="s">
        <v>20</v>
      </c>
      <c r="M3" s="21" t="s">
        <v>23</v>
      </c>
    </row>
    <row r="4" spans="1:20" ht="24" customHeight="1" x14ac:dyDescent="0.25">
      <c r="A4" s="1">
        <v>1</v>
      </c>
      <c r="C4" s="6">
        <v>35</v>
      </c>
      <c r="D4" s="6">
        <f t="shared" ref="D4:D37" si="0">D5*(1-$L$5)</f>
        <v>0.12199640200879287</v>
      </c>
      <c r="E4" s="7">
        <f t="shared" ref="E4:E37" si="1">33%*D4*(1+$L$6)^(C4-1)</f>
        <v>6.6789224178245898E-2</v>
      </c>
      <c r="M4" s="21"/>
    </row>
    <row r="5" spans="1:20" ht="24" customHeight="1" x14ac:dyDescent="0.25">
      <c r="A5" s="1">
        <v>2</v>
      </c>
      <c r="C5" s="6">
        <v>34</v>
      </c>
      <c r="D5" s="6">
        <f t="shared" si="0"/>
        <v>0.12978340639233285</v>
      </c>
      <c r="E5" s="7">
        <f t="shared" si="1"/>
        <v>7.0002331179379443E-2</v>
      </c>
      <c r="G5" s="20" t="s">
        <v>21</v>
      </c>
      <c r="H5" s="20"/>
      <c r="I5" s="20"/>
      <c r="K5" s="12" t="s">
        <v>0</v>
      </c>
      <c r="L5" s="12">
        <f>L6+M5</f>
        <v>0.06</v>
      </c>
      <c r="M5" s="17">
        <v>4.4999999999999998E-2</v>
      </c>
    </row>
    <row r="6" spans="1:20" ht="24" customHeight="1" x14ac:dyDescent="0.25">
      <c r="A6" s="1">
        <v>3</v>
      </c>
      <c r="C6" s="6">
        <v>33</v>
      </c>
      <c r="D6" s="6">
        <f t="shared" si="0"/>
        <v>0.13806745360886474</v>
      </c>
      <c r="E6" s="7">
        <f t="shared" si="1"/>
        <v>7.3370014861523378E-2</v>
      </c>
      <c r="G6" s="20" t="s">
        <v>22</v>
      </c>
      <c r="H6" s="20"/>
      <c r="I6" s="20"/>
      <c r="K6" s="12" t="s">
        <v>1</v>
      </c>
      <c r="L6" s="12">
        <v>1.4999999999999999E-2</v>
      </c>
      <c r="M6" s="12"/>
    </row>
    <row r="7" spans="1:20" ht="24" customHeight="1" x14ac:dyDescent="0.25">
      <c r="A7" s="1">
        <v>4</v>
      </c>
      <c r="C7" s="6">
        <v>32</v>
      </c>
      <c r="D7" s="6">
        <f t="shared" si="0"/>
        <v>0.14688026979666463</v>
      </c>
      <c r="E7" s="7">
        <f t="shared" si="1"/>
        <v>7.6899711625116218E-2</v>
      </c>
    </row>
    <row r="8" spans="1:20" ht="24" customHeight="1" x14ac:dyDescent="0.25">
      <c r="A8" s="1">
        <v>5</v>
      </c>
      <c r="C8" s="6">
        <v>31</v>
      </c>
      <c r="D8" s="6">
        <f t="shared" si="0"/>
        <v>0.15625560616666451</v>
      </c>
      <c r="E8" s="7">
        <f t="shared" si="1"/>
        <v>8.0599215622174022E-2</v>
      </c>
      <c r="I8" s="8"/>
      <c r="N8" s="22" t="s">
        <v>26</v>
      </c>
      <c r="O8" s="22"/>
      <c r="P8" s="22"/>
      <c r="Q8" s="22"/>
      <c r="R8" s="22"/>
      <c r="S8" s="22"/>
      <c r="T8" s="22"/>
    </row>
    <row r="9" spans="1:20" ht="24" customHeight="1" x14ac:dyDescent="0.25">
      <c r="A9" s="1">
        <v>6</v>
      </c>
      <c r="C9" s="6">
        <v>30</v>
      </c>
      <c r="D9" s="6">
        <f t="shared" si="0"/>
        <v>0.16622936826240906</v>
      </c>
      <c r="E9" s="7">
        <f t="shared" si="1"/>
        <v>8.4476695967062199E-2</v>
      </c>
    </row>
    <row r="10" spans="1:20" ht="24" customHeight="1" x14ac:dyDescent="0.25">
      <c r="A10" s="1">
        <v>7</v>
      </c>
      <c r="C10" s="6">
        <v>29</v>
      </c>
      <c r="D10" s="6">
        <f t="shared" si="0"/>
        <v>0.17683975347064795</v>
      </c>
      <c r="E10" s="7">
        <f t="shared" si="1"/>
        <v>8.8540714775246013E-2</v>
      </c>
      <c r="N10" s="9"/>
      <c r="O10" s="9"/>
      <c r="P10" s="9"/>
      <c r="Q10" s="9"/>
      <c r="R10" s="9"/>
      <c r="S10" s="9"/>
      <c r="T10" s="9"/>
    </row>
    <row r="11" spans="1:20" ht="24" customHeight="1" x14ac:dyDescent="0.25">
      <c r="A11" s="1">
        <v>8</v>
      </c>
      <c r="C11" s="6">
        <v>28</v>
      </c>
      <c r="D11" s="6">
        <f t="shared" si="0"/>
        <v>0.18812739730919997</v>
      </c>
      <c r="E11" s="7">
        <f t="shared" si="1"/>
        <v>9.2800246069852266E-2</v>
      </c>
      <c r="N11" s="9"/>
      <c r="O11" s="9"/>
      <c r="P11" s="9"/>
      <c r="Q11" s="9"/>
      <c r="R11" s="9"/>
      <c r="S11" s="9"/>
      <c r="T11" s="9"/>
    </row>
    <row r="12" spans="1:20" ht="24" customHeight="1" x14ac:dyDescent="0.25">
      <c r="A12" s="1">
        <v>9</v>
      </c>
      <c r="C12" s="6">
        <v>27</v>
      </c>
      <c r="D12" s="6">
        <f t="shared" si="0"/>
        <v>0.20013552905234042</v>
      </c>
      <c r="E12" s="7">
        <f t="shared" si="1"/>
        <v>9.7264695597790884E-2</v>
      </c>
      <c r="N12" s="9"/>
      <c r="O12" s="9"/>
      <c r="P12" s="23" t="s">
        <v>12</v>
      </c>
      <c r="Q12" s="27" t="s">
        <v>13</v>
      </c>
      <c r="R12" s="25" t="s">
        <v>14</v>
      </c>
      <c r="S12" s="9"/>
      <c r="T12" s="9"/>
    </row>
    <row r="13" spans="1:20" ht="24" customHeight="1" x14ac:dyDescent="0.25">
      <c r="A13" s="1">
        <v>10</v>
      </c>
      <c r="C13" s="6">
        <v>26</v>
      </c>
      <c r="D13" s="6">
        <f t="shared" si="0"/>
        <v>0.21291013728972386</v>
      </c>
      <c r="E13" s="7">
        <f t="shared" si="1"/>
        <v>0.1019439215991939</v>
      </c>
      <c r="N13" s="9"/>
      <c r="O13" s="9"/>
      <c r="P13" s="24"/>
      <c r="Q13" s="28"/>
      <c r="R13" s="26"/>
      <c r="S13" s="9"/>
      <c r="T13" s="9"/>
    </row>
    <row r="14" spans="1:20" ht="24" customHeight="1" x14ac:dyDescent="0.25">
      <c r="A14" s="10">
        <v>11</v>
      </c>
      <c r="C14" s="6">
        <v>25</v>
      </c>
      <c r="D14" s="6">
        <f t="shared" si="0"/>
        <v>0.22650014605289773</v>
      </c>
      <c r="E14" s="7">
        <f t="shared" si="1"/>
        <v>0.10684825657603386</v>
      </c>
      <c r="G14" s="12">
        <f>2%*10*AVERAGE($D$29:$D$38)</f>
        <v>0.15379496196836673</v>
      </c>
      <c r="H14" s="12">
        <f>SUM($E$4:$E$13)*5.06%</f>
        <v>4.2133950636664565E-2</v>
      </c>
      <c r="I14" s="19">
        <f>(G14-H14)/G14</f>
        <v>0.72603816082524952</v>
      </c>
      <c r="J14" s="19">
        <f>(K14-L14)/K14</f>
        <v>0.27556794883449415</v>
      </c>
      <c r="K14" s="12">
        <f>2%*10*AVERAGE($D$29:$D$38)+SUM(E14:E38)*5.06%</f>
        <v>0.40520318783069231</v>
      </c>
      <c r="L14" s="12">
        <f>SUM($E$4:$E$38)*5.06%</f>
        <v>0.29354217649899017</v>
      </c>
      <c r="N14" s="9"/>
      <c r="O14" s="9"/>
      <c r="P14" s="3" t="s">
        <v>11</v>
      </c>
      <c r="Q14" s="4">
        <v>0.11309025012629874</v>
      </c>
      <c r="R14" s="2">
        <v>3.5055596488656519E-2</v>
      </c>
      <c r="S14" s="9"/>
      <c r="T14" s="9"/>
    </row>
    <row r="15" spans="1:20" ht="24" customHeight="1" x14ac:dyDescent="0.25">
      <c r="A15" s="10">
        <v>12</v>
      </c>
      <c r="C15" s="6">
        <v>24</v>
      </c>
      <c r="D15" s="6">
        <f t="shared" si="0"/>
        <v>0.24095760218393378</v>
      </c>
      <c r="E15" s="7">
        <f t="shared" si="1"/>
        <v>0.11198853010799067</v>
      </c>
      <c r="G15" s="12"/>
      <c r="H15" s="12"/>
      <c r="I15" s="13"/>
      <c r="K15" s="12"/>
      <c r="L15" s="12"/>
      <c r="M15" s="13"/>
      <c r="N15" s="9"/>
      <c r="O15" s="9"/>
      <c r="P15" s="3" t="s">
        <v>10</v>
      </c>
      <c r="Q15" s="5">
        <v>0.2195335215556983</v>
      </c>
      <c r="R15" s="2">
        <v>6.9856266938582615E-2</v>
      </c>
      <c r="S15" s="9"/>
      <c r="T15" s="9"/>
    </row>
    <row r="16" spans="1:20" ht="24" customHeight="1" x14ac:dyDescent="0.25">
      <c r="A16" s="10">
        <v>13</v>
      </c>
      <c r="C16" s="6">
        <v>23</v>
      </c>
      <c r="D16" s="6">
        <f t="shared" si="0"/>
        <v>0.25633787466375935</v>
      </c>
      <c r="E16" s="7">
        <f t="shared" si="1"/>
        <v>0.11737609276594767</v>
      </c>
      <c r="G16" s="12"/>
      <c r="H16" s="12"/>
      <c r="I16" s="13"/>
      <c r="K16" s="12"/>
      <c r="L16" s="12"/>
      <c r="M16" s="13"/>
      <c r="N16" s="9"/>
      <c r="O16" s="9"/>
      <c r="P16" s="3" t="s">
        <v>3</v>
      </c>
      <c r="Q16" s="5">
        <v>0.31365062636777313</v>
      </c>
      <c r="R16" s="2">
        <v>0.10235501096239835</v>
      </c>
      <c r="S16" s="9"/>
      <c r="T16" s="9"/>
    </row>
    <row r="17" spans="1:20" ht="24" customHeight="1" x14ac:dyDescent="0.25">
      <c r="A17" s="10">
        <v>14</v>
      </c>
      <c r="C17" s="6">
        <v>22</v>
      </c>
      <c r="D17" s="6">
        <f t="shared" si="0"/>
        <v>0.27269986666357376</v>
      </c>
      <c r="E17" s="7">
        <f t="shared" si="1"/>
        <v>0.12302284117592253</v>
      </c>
      <c r="G17" s="12"/>
      <c r="H17" s="12"/>
      <c r="I17" s="13"/>
      <c r="K17" s="12"/>
      <c r="L17" s="12"/>
      <c r="M17" s="13"/>
      <c r="N17" s="9"/>
      <c r="O17" s="9"/>
      <c r="P17" s="3" t="s">
        <v>2</v>
      </c>
      <c r="Q17" s="5">
        <v>0.39681637218859911</v>
      </c>
      <c r="R17" s="2">
        <v>0.13267885867672549</v>
      </c>
      <c r="S17" s="9"/>
      <c r="T17" s="9"/>
    </row>
    <row r="18" spans="1:20" ht="24" customHeight="1" x14ac:dyDescent="0.25">
      <c r="A18" s="10">
        <v>15</v>
      </c>
      <c r="C18" s="6">
        <v>21</v>
      </c>
      <c r="D18" s="6">
        <f t="shared" si="0"/>
        <v>0.29010624113146144</v>
      </c>
      <c r="E18" s="7">
        <f t="shared" si="1"/>
        <v>0.12894124428877743</v>
      </c>
      <c r="G18" s="12"/>
      <c r="H18" s="12"/>
      <c r="I18" s="13"/>
      <c r="K18" s="12"/>
      <c r="L18" s="12"/>
      <c r="M18" s="13"/>
      <c r="N18" s="9"/>
      <c r="O18" s="9"/>
      <c r="P18" s="3" t="s">
        <v>4</v>
      </c>
      <c r="Q18" s="5">
        <v>0.47025816003330817</v>
      </c>
      <c r="R18" s="2">
        <v>0.16095109369007107</v>
      </c>
      <c r="S18" s="9"/>
      <c r="T18" s="9"/>
    </row>
    <row r="19" spans="1:20" ht="24" customHeight="1" x14ac:dyDescent="0.25">
      <c r="A19" s="10">
        <v>16</v>
      </c>
      <c r="C19" s="6">
        <v>20</v>
      </c>
      <c r="D19" s="6">
        <f t="shared" si="0"/>
        <v>0.30862366077815051</v>
      </c>
      <c r="E19" s="7">
        <f t="shared" si="1"/>
        <v>0.13514437091371712</v>
      </c>
      <c r="G19" s="12"/>
      <c r="H19" s="12"/>
      <c r="I19" s="13"/>
      <c r="K19" s="12"/>
      <c r="L19" s="12"/>
      <c r="M19" s="13"/>
      <c r="N19" s="9"/>
      <c r="O19" s="9"/>
      <c r="P19" s="3" t="s">
        <v>5</v>
      </c>
      <c r="Q19" s="5">
        <v>0.53507114519527543</v>
      </c>
      <c r="R19" s="2">
        <v>0.18729105831230414</v>
      </c>
      <c r="S19" s="9"/>
      <c r="T19" s="9"/>
    </row>
    <row r="20" spans="1:20" ht="24" customHeight="1" x14ac:dyDescent="0.25">
      <c r="A20" s="10">
        <v>17</v>
      </c>
      <c r="C20" s="6">
        <v>19</v>
      </c>
      <c r="D20" s="6">
        <f t="shared" si="0"/>
        <v>0.3283230433810112</v>
      </c>
      <c r="E20" s="7">
        <f t="shared" si="1"/>
        <v>0.14164591857637263</v>
      </c>
      <c r="G20" s="12"/>
      <c r="H20" s="12"/>
      <c r="I20" s="13"/>
      <c r="K20" s="12"/>
      <c r="L20" s="12"/>
      <c r="M20" s="13"/>
      <c r="N20" s="9"/>
      <c r="O20" s="9"/>
      <c r="P20" s="3" t="s">
        <v>6</v>
      </c>
      <c r="Q20" s="5">
        <v>0.59223190588641483</v>
      </c>
      <c r="R20" s="2">
        <v>0.21181397807126662</v>
      </c>
      <c r="S20" s="9"/>
      <c r="T20" s="9"/>
    </row>
    <row r="21" spans="1:20" ht="24" customHeight="1" x14ac:dyDescent="0.25">
      <c r="A21" s="10">
        <v>18</v>
      </c>
      <c r="C21" s="6">
        <v>18</v>
      </c>
      <c r="D21" s="6">
        <f t="shared" si="0"/>
        <v>0.34927983338405449</v>
      </c>
      <c r="E21" s="7">
        <f t="shared" si="1"/>
        <v>0.14846024376519509</v>
      </c>
      <c r="G21" s="12"/>
      <c r="H21" s="12"/>
      <c r="I21" s="13"/>
      <c r="K21" s="12"/>
      <c r="L21" s="12"/>
      <c r="M21" s="13"/>
      <c r="N21" s="9"/>
      <c r="O21" s="9"/>
      <c r="P21" s="3" t="s">
        <v>7</v>
      </c>
      <c r="Q21" s="5">
        <v>0.6426107598252172</v>
      </c>
      <c r="R21" s="2">
        <v>0.23463080910694278</v>
      </c>
      <c r="S21" s="9"/>
      <c r="T21" s="9"/>
    </row>
    <row r="22" spans="1:20" ht="24" customHeight="1" x14ac:dyDescent="0.25">
      <c r="A22" s="10">
        <v>19</v>
      </c>
      <c r="C22" s="6">
        <v>17</v>
      </c>
      <c r="D22" s="6">
        <f t="shared" si="0"/>
        <v>0.37157429083410054</v>
      </c>
      <c r="E22" s="7">
        <f t="shared" si="1"/>
        <v>0.15560239363294742</v>
      </c>
      <c r="G22" s="12"/>
      <c r="H22" s="12"/>
      <c r="I22" s="13"/>
      <c r="K22" s="12"/>
      <c r="L22" s="12"/>
      <c r="M22" s="13"/>
      <c r="N22" s="9"/>
      <c r="O22" s="9"/>
      <c r="P22" s="3" t="s">
        <v>8</v>
      </c>
      <c r="Q22" s="5">
        <v>0.68698285643289436</v>
      </c>
      <c r="R22" s="2">
        <v>0.25584811125385992</v>
      </c>
      <c r="S22" s="9"/>
      <c r="T22" s="9"/>
    </row>
    <row r="23" spans="1:20" ht="24" customHeight="1" x14ac:dyDescent="0.25">
      <c r="A23" s="10">
        <v>20</v>
      </c>
      <c r="C23" s="6">
        <v>16</v>
      </c>
      <c r="D23" s="6">
        <f t="shared" si="0"/>
        <v>0.39529179875968146</v>
      </c>
      <c r="E23" s="7">
        <f t="shared" si="1"/>
        <v>0.16308813922329679</v>
      </c>
      <c r="G23" s="12"/>
      <c r="H23" s="12"/>
      <c r="I23" s="13"/>
      <c r="K23" s="12"/>
      <c r="L23" s="12"/>
      <c r="M23" s="13"/>
      <c r="N23" s="9"/>
      <c r="O23" s="9"/>
      <c r="P23" s="3" t="s">
        <v>9</v>
      </c>
      <c r="Q23" s="5">
        <v>0.72603816082524952</v>
      </c>
      <c r="R23" s="2">
        <v>0.27556794883449415</v>
      </c>
      <c r="S23" s="9"/>
      <c r="T23" s="9"/>
    </row>
    <row r="24" spans="1:20" ht="24" customHeight="1" x14ac:dyDescent="0.25">
      <c r="A24" s="10">
        <v>21</v>
      </c>
      <c r="C24" s="6">
        <v>15</v>
      </c>
      <c r="D24" s="6">
        <f t="shared" si="0"/>
        <v>0.42052319016987394</v>
      </c>
      <c r="E24" s="7">
        <f t="shared" si="1"/>
        <v>0.1709340102958776</v>
      </c>
      <c r="N24" s="9"/>
      <c r="O24" s="9"/>
      <c r="P24" s="9"/>
      <c r="Q24" s="9"/>
      <c r="R24" s="9"/>
      <c r="S24" s="9"/>
      <c r="T24" s="9"/>
    </row>
    <row r="25" spans="1:20" ht="24" customHeight="1" x14ac:dyDescent="0.25">
      <c r="A25" s="10">
        <v>22</v>
      </c>
      <c r="C25" s="6">
        <v>14</v>
      </c>
      <c r="D25" s="6">
        <f t="shared" si="0"/>
        <v>0.4473650959253978</v>
      </c>
      <c r="E25" s="7">
        <f t="shared" si="1"/>
        <v>0.17915733182672428</v>
      </c>
      <c r="N25" s="9"/>
      <c r="O25" s="9"/>
      <c r="P25" s="9"/>
      <c r="Q25" s="9"/>
      <c r="R25" s="9"/>
      <c r="S25" s="9"/>
      <c r="T25" s="9"/>
    </row>
    <row r="26" spans="1:20" ht="24" customHeight="1" x14ac:dyDescent="0.25">
      <c r="A26" s="10">
        <v>23</v>
      </c>
      <c r="C26" s="6">
        <v>13</v>
      </c>
      <c r="D26" s="6">
        <f t="shared" si="0"/>
        <v>0.47592031481425301</v>
      </c>
      <c r="E26" s="7">
        <f t="shared" si="1"/>
        <v>0.18777626226467276</v>
      </c>
      <c r="N26" s="9"/>
      <c r="O26" s="9"/>
      <c r="P26" s="9"/>
      <c r="Q26" s="9"/>
      <c r="R26" s="9"/>
      <c r="S26" s="9"/>
      <c r="T26" s="9"/>
    </row>
    <row r="27" spans="1:20" ht="24" customHeight="1" x14ac:dyDescent="0.25">
      <c r="A27" s="10">
        <v>24</v>
      </c>
      <c r="C27" s="6">
        <v>12</v>
      </c>
      <c r="D27" s="6">
        <f t="shared" si="0"/>
        <v>0.50629820724920538</v>
      </c>
      <c r="E27" s="7">
        <f t="shared" si="1"/>
        <v>0.19680983362820756</v>
      </c>
    </row>
    <row r="28" spans="1:20" ht="24" customHeight="1" x14ac:dyDescent="0.25">
      <c r="A28" s="10">
        <v>25</v>
      </c>
      <c r="C28" s="6">
        <v>11</v>
      </c>
      <c r="D28" s="6">
        <f t="shared" si="0"/>
        <v>0.53861511409489937</v>
      </c>
      <c r="E28" s="7">
        <f t="shared" si="1"/>
        <v>0.20627799353129397</v>
      </c>
      <c r="H28" s="14" t="s">
        <v>15</v>
      </c>
      <c r="I28" s="15">
        <v>62</v>
      </c>
      <c r="J28" s="16">
        <v>4.7699999999999999E-2</v>
      </c>
    </row>
    <row r="29" spans="1:20" ht="24" customHeight="1" x14ac:dyDescent="0.25">
      <c r="A29" s="10">
        <v>26</v>
      </c>
      <c r="C29" s="6">
        <v>10</v>
      </c>
      <c r="D29" s="6">
        <f t="shared" si="0"/>
        <v>0.57299480222861643</v>
      </c>
      <c r="E29" s="7">
        <f t="shared" si="1"/>
        <v>0.21620164923099677</v>
      </c>
      <c r="H29" s="14" t="s">
        <v>15</v>
      </c>
      <c r="I29" s="15">
        <v>63</v>
      </c>
      <c r="J29" s="16">
        <v>4.9099999999999998E-2</v>
      </c>
    </row>
    <row r="30" spans="1:20" ht="24" customHeight="1" x14ac:dyDescent="0.25">
      <c r="A30" s="10">
        <v>27</v>
      </c>
      <c r="C30" s="6">
        <v>9</v>
      </c>
      <c r="D30" s="6">
        <f t="shared" si="0"/>
        <v>0.6095689385410813</v>
      </c>
      <c r="E30" s="7">
        <f t="shared" si="1"/>
        <v>0.22660271379414823</v>
      </c>
      <c r="H30" s="14" t="s">
        <v>15</v>
      </c>
      <c r="I30" s="15">
        <v>64</v>
      </c>
      <c r="J30" s="16">
        <v>5.0599999999999999E-2</v>
      </c>
    </row>
    <row r="31" spans="1:20" ht="24" customHeight="1" x14ac:dyDescent="0.25">
      <c r="A31" s="10">
        <v>28</v>
      </c>
      <c r="C31" s="6">
        <v>8</v>
      </c>
      <c r="D31" s="6">
        <f t="shared" si="0"/>
        <v>0.64847759419263973</v>
      </c>
      <c r="E31" s="7">
        <f t="shared" si="1"/>
        <v>0.23750415448501025</v>
      </c>
      <c r="H31" s="14" t="s">
        <v>16</v>
      </c>
      <c r="I31" s="15">
        <v>67</v>
      </c>
      <c r="J31" s="16">
        <v>5.5750000000000001E-2</v>
      </c>
    </row>
    <row r="32" spans="1:20" ht="24" customHeight="1" x14ac:dyDescent="0.25">
      <c r="A32" s="10">
        <v>29</v>
      </c>
      <c r="C32" s="6">
        <v>7</v>
      </c>
      <c r="D32" s="6">
        <f t="shared" si="0"/>
        <v>0.68986978105599972</v>
      </c>
      <c r="E32" s="7">
        <f t="shared" si="1"/>
        <v>0.24893004348077799</v>
      </c>
      <c r="H32" s="14" t="s">
        <v>15</v>
      </c>
      <c r="I32" s="15">
        <v>68</v>
      </c>
      <c r="J32" s="16">
        <v>5.7729999999999997E-2</v>
      </c>
    </row>
    <row r="33" spans="1:5" ht="25.5" customHeight="1" x14ac:dyDescent="0.25">
      <c r="A33" s="10">
        <v>30</v>
      </c>
      <c r="C33" s="6">
        <v>6</v>
      </c>
      <c r="D33" s="6">
        <f t="shared" si="0"/>
        <v>0.73390402239999974</v>
      </c>
      <c r="E33" s="7">
        <f t="shared" si="1"/>
        <v>0.26090561102691334</v>
      </c>
    </row>
    <row r="34" spans="1:5" ht="25.5" customHeight="1" x14ac:dyDescent="0.25">
      <c r="A34" s="10">
        <v>31</v>
      </c>
      <c r="C34" s="6">
        <v>5</v>
      </c>
      <c r="D34" s="6">
        <f t="shared" si="0"/>
        <v>0.78074895999999983</v>
      </c>
      <c r="E34" s="7">
        <f t="shared" si="1"/>
        <v>0.27345730114968392</v>
      </c>
    </row>
    <row r="35" spans="1:5" ht="25.5" customHeight="1" x14ac:dyDescent="0.25">
      <c r="A35" s="10">
        <v>32</v>
      </c>
      <c r="C35" s="6">
        <v>4</v>
      </c>
      <c r="D35" s="6">
        <f t="shared" si="0"/>
        <v>0.83058399999999988</v>
      </c>
      <c r="E35" s="7">
        <f t="shared" si="1"/>
        <v>0.28661283004892985</v>
      </c>
    </row>
    <row r="36" spans="1:5" ht="25.5" customHeight="1" x14ac:dyDescent="0.25">
      <c r="A36" s="10">
        <v>33</v>
      </c>
      <c r="C36" s="6">
        <v>3</v>
      </c>
      <c r="D36" s="6">
        <f t="shared" si="0"/>
        <v>0.88359999999999994</v>
      </c>
      <c r="E36" s="7">
        <f t="shared" si="1"/>
        <v>0.30040124729999995</v>
      </c>
    </row>
    <row r="37" spans="1:5" ht="25.5" customHeight="1" x14ac:dyDescent="0.25">
      <c r="A37" s="10">
        <v>34</v>
      </c>
      <c r="C37" s="6">
        <v>2</v>
      </c>
      <c r="D37" s="6">
        <f t="shared" si="0"/>
        <v>0.94</v>
      </c>
      <c r="E37" s="7">
        <f t="shared" si="1"/>
        <v>0.31485299999999994</v>
      </c>
    </row>
    <row r="38" spans="1:5" ht="25.5" customHeight="1" x14ac:dyDescent="0.25">
      <c r="A38" s="10">
        <v>35</v>
      </c>
      <c r="C38" s="6">
        <v>1</v>
      </c>
      <c r="D38" s="6">
        <v>1</v>
      </c>
      <c r="E38" s="7">
        <f>33%*D38*(1+$L$6)^(C38-1)</f>
        <v>0.33</v>
      </c>
    </row>
  </sheetData>
  <sheetProtection algorithmName="SHA-512" hashValue="oAdpqWS8pAlpGNPj7Ud9vD1vtyRkqzAkw6iDltsLRP77vL+sPa1+x45NE8N1+u8GBZmnHQkMIhV0bSIyijvOCA==" saltValue="SZDN4YahxnTPaFLJJWz7SQ==" spinCount="100000" sheet="1" objects="1" scenarios="1"/>
  <mergeCells count="7">
    <mergeCell ref="M3:M4"/>
    <mergeCell ref="G5:I5"/>
    <mergeCell ref="G6:I6"/>
    <mergeCell ref="N8:T8"/>
    <mergeCell ref="P12:P13"/>
    <mergeCell ref="Q12:Q13"/>
    <mergeCell ref="R12:R13"/>
  </mergeCells>
  <pageMargins left="0.7" right="0.7" top="0.75" bottom="0.75" header="0.3" footer="0.3"/>
  <pageSetup paperSize="9" orientation="portrait" r:id="rId1"/>
  <ignoredErrors>
    <ignoredError sqref="P14:P2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3:T33"/>
  <sheetViews>
    <sheetView topLeftCell="A2" workbookViewId="0">
      <selection activeCell="N8" sqref="N8:T8"/>
    </sheetView>
  </sheetViews>
  <sheetFormatPr defaultRowHeight="15.75" x14ac:dyDescent="0.25"/>
  <cols>
    <col min="1" max="15" width="9" style="6"/>
    <col min="16" max="18" width="11.125" style="6" customWidth="1"/>
    <col min="19" max="16384" width="9" style="6"/>
  </cols>
  <sheetData>
    <row r="3" spans="1:20" ht="44.25" customHeight="1" x14ac:dyDescent="0.25">
      <c r="A3" s="11" t="s">
        <v>17</v>
      </c>
      <c r="B3" s="11"/>
      <c r="C3" s="11" t="s">
        <v>18</v>
      </c>
      <c r="D3" s="11" t="s">
        <v>19</v>
      </c>
      <c r="E3" s="11" t="s">
        <v>20</v>
      </c>
      <c r="M3" s="21" t="s">
        <v>23</v>
      </c>
    </row>
    <row r="4" spans="1:20" ht="24" customHeight="1" x14ac:dyDescent="0.25">
      <c r="A4" s="1">
        <v>1</v>
      </c>
      <c r="C4" s="6">
        <v>30</v>
      </c>
      <c r="D4" s="6">
        <f t="shared" ref="D4:D32" si="0">D5*(1-$L$5)</f>
        <v>0.26308602302461942</v>
      </c>
      <c r="E4" s="7">
        <f t="shared" ref="E4:E33" si="1">33%*D4*(1+$L$6)^(C4-1)</f>
        <v>0.1336986250537304</v>
      </c>
      <c r="M4" s="21"/>
    </row>
    <row r="5" spans="1:20" ht="24" customHeight="1" x14ac:dyDescent="0.25">
      <c r="A5" s="1">
        <v>2</v>
      </c>
      <c r="C5" s="6">
        <v>29</v>
      </c>
      <c r="D5" s="6">
        <f t="shared" si="0"/>
        <v>0.27548274662263816</v>
      </c>
      <c r="E5" s="7">
        <f t="shared" si="1"/>
        <v>0.13792961602530671</v>
      </c>
      <c r="G5" s="20" t="s">
        <v>21</v>
      </c>
      <c r="H5" s="20"/>
      <c r="I5" s="20"/>
      <c r="K5" s="12" t="s">
        <v>0</v>
      </c>
      <c r="L5" s="12">
        <f>L6+M5</f>
        <v>4.4999999999999998E-2</v>
      </c>
      <c r="M5" s="17">
        <v>0.03</v>
      </c>
    </row>
    <row r="6" spans="1:20" ht="24" customHeight="1" x14ac:dyDescent="0.25">
      <c r="A6" s="1">
        <v>3</v>
      </c>
      <c r="C6" s="6">
        <v>28</v>
      </c>
      <c r="D6" s="6">
        <f t="shared" si="0"/>
        <v>0.28846360902894053</v>
      </c>
      <c r="E6" s="7">
        <f t="shared" si="1"/>
        <v>0.14229449980688288</v>
      </c>
      <c r="G6" s="20" t="s">
        <v>22</v>
      </c>
      <c r="H6" s="20"/>
      <c r="I6" s="20"/>
      <c r="K6" s="12" t="s">
        <v>1</v>
      </c>
      <c r="L6" s="12">
        <v>1.4999999999999999E-2</v>
      </c>
      <c r="M6" s="12"/>
    </row>
    <row r="7" spans="1:20" ht="24" customHeight="1" x14ac:dyDescent="0.25">
      <c r="A7" s="1">
        <v>4</v>
      </c>
      <c r="C7" s="6">
        <v>27</v>
      </c>
      <c r="D7" s="6">
        <f t="shared" si="0"/>
        <v>0.30205613510883828</v>
      </c>
      <c r="E7" s="7">
        <f t="shared" si="1"/>
        <v>0.14679751353455542</v>
      </c>
    </row>
    <row r="8" spans="1:20" ht="24" customHeight="1" x14ac:dyDescent="0.25">
      <c r="A8" s="1">
        <v>5</v>
      </c>
      <c r="C8" s="6">
        <v>26</v>
      </c>
      <c r="D8" s="6">
        <f t="shared" si="0"/>
        <v>0.31628914671082542</v>
      </c>
      <c r="E8" s="7">
        <f t="shared" si="1"/>
        <v>0.15144302843169777</v>
      </c>
      <c r="I8" s="8"/>
      <c r="N8" s="22" t="s">
        <v>24</v>
      </c>
      <c r="O8" s="22"/>
      <c r="P8" s="22"/>
      <c r="Q8" s="22"/>
      <c r="R8" s="22"/>
      <c r="S8" s="22"/>
      <c r="T8" s="22"/>
    </row>
    <row r="9" spans="1:20" ht="24" customHeight="1" x14ac:dyDescent="0.25">
      <c r="A9" s="1">
        <v>6</v>
      </c>
      <c r="C9" s="6">
        <v>25</v>
      </c>
      <c r="D9" s="6">
        <f t="shared" si="0"/>
        <v>0.33119282378096904</v>
      </c>
      <c r="E9" s="7">
        <f t="shared" si="1"/>
        <v>0.15623555405225056</v>
      </c>
    </row>
    <row r="10" spans="1:20" ht="24" customHeight="1" x14ac:dyDescent="0.25">
      <c r="A10" s="1">
        <v>7</v>
      </c>
      <c r="C10" s="6">
        <v>24</v>
      </c>
      <c r="D10" s="6">
        <f t="shared" si="0"/>
        <v>0.34679876835703566</v>
      </c>
      <c r="E10" s="7">
        <f t="shared" si="1"/>
        <v>0.16117974265829377</v>
      </c>
      <c r="N10" s="9"/>
      <c r="O10" s="9"/>
      <c r="P10" s="9"/>
      <c r="Q10" s="9"/>
      <c r="R10" s="9"/>
      <c r="S10" s="9"/>
      <c r="T10" s="9"/>
    </row>
    <row r="11" spans="1:20" ht="24" customHeight="1" x14ac:dyDescent="0.25">
      <c r="A11" s="1">
        <v>8</v>
      </c>
      <c r="C11" s="6">
        <v>23</v>
      </c>
      <c r="D11" s="6">
        <f t="shared" si="0"/>
        <v>0.36314007157804784</v>
      </c>
      <c r="E11" s="7">
        <f t="shared" si="1"/>
        <v>0.16628039373615019</v>
      </c>
      <c r="N11" s="9"/>
      <c r="O11" s="9"/>
      <c r="P11" s="9"/>
      <c r="Q11" s="9"/>
      <c r="R11" s="9"/>
      <c r="S11" s="9"/>
      <c r="T11" s="9"/>
    </row>
    <row r="12" spans="1:20" ht="24" customHeight="1" x14ac:dyDescent="0.25">
      <c r="A12" s="1">
        <v>9</v>
      </c>
      <c r="C12" s="6">
        <v>22</v>
      </c>
      <c r="D12" s="6">
        <f t="shared" si="0"/>
        <v>0.38025138385135904</v>
      </c>
      <c r="E12" s="7">
        <f t="shared" si="1"/>
        <v>0.17154245865540479</v>
      </c>
      <c r="N12" s="9"/>
      <c r="O12" s="9"/>
      <c r="P12" s="23" t="s">
        <v>12</v>
      </c>
      <c r="Q12" s="27" t="s">
        <v>13</v>
      </c>
      <c r="R12" s="25" t="s">
        <v>14</v>
      </c>
      <c r="S12" s="9"/>
      <c r="T12" s="9"/>
    </row>
    <row r="13" spans="1:20" ht="24" customHeight="1" x14ac:dyDescent="0.25">
      <c r="A13" s="1">
        <v>10</v>
      </c>
      <c r="C13" s="6">
        <v>21</v>
      </c>
      <c r="D13" s="6">
        <f t="shared" si="0"/>
        <v>0.39816898832603043</v>
      </c>
      <c r="E13" s="7">
        <f t="shared" si="1"/>
        <v>0.17697104547536152</v>
      </c>
      <c r="N13" s="9"/>
      <c r="O13" s="9"/>
      <c r="P13" s="24"/>
      <c r="Q13" s="28"/>
      <c r="R13" s="26"/>
      <c r="S13" s="9"/>
      <c r="T13" s="9"/>
    </row>
    <row r="14" spans="1:20" ht="24" customHeight="1" x14ac:dyDescent="0.25">
      <c r="A14" s="1">
        <v>11</v>
      </c>
      <c r="C14" s="6">
        <v>20</v>
      </c>
      <c r="D14" s="6">
        <f t="shared" si="0"/>
        <v>0.41693087782830413</v>
      </c>
      <c r="E14" s="7">
        <f t="shared" si="1"/>
        <v>0.18257142390360465</v>
      </c>
      <c r="G14" s="12">
        <f>2%*15*AVERAGE($D$24:$D$33)</f>
        <v>0.24599578009193676</v>
      </c>
      <c r="H14" s="12">
        <f>2%*15*AVERAGE($D$24:$D$33)*5.06%/((5.773%+5.575%)/2)</f>
        <v>0.21937586310630949</v>
      </c>
      <c r="I14" s="19">
        <f>(G14-H14)/G14</f>
        <v>0.10821290095170952</v>
      </c>
      <c r="J14" s="19">
        <f>(K14-L14)/K14</f>
        <v>5.9258489727817665E-2</v>
      </c>
      <c r="K14" s="12">
        <f>2%*15*AVERAGE($D$24:$D$33)+SUM($E$19:$E$33)*5.06%</f>
        <v>0.44921693259305429</v>
      </c>
      <c r="L14" s="12">
        <f>2%*15*AVERAGE($D$24:$D$33)*5.06%/((5.773%+5.575%)/2)+SUM($E$19:$E$33)*5.06%</f>
        <v>0.42259701560742702</v>
      </c>
      <c r="N14" s="9"/>
      <c r="O14" s="9"/>
      <c r="P14" s="3" t="s">
        <v>11</v>
      </c>
      <c r="Q14" s="4">
        <v>0.10821290095170971</v>
      </c>
      <c r="R14" s="2">
        <v>5.7212764372375984E-2</v>
      </c>
      <c r="S14" s="9"/>
      <c r="T14" s="9"/>
    </row>
    <row r="15" spans="1:20" ht="24" customHeight="1" x14ac:dyDescent="0.25">
      <c r="A15" s="1">
        <v>12</v>
      </c>
      <c r="C15" s="6">
        <v>19</v>
      </c>
      <c r="D15" s="6">
        <f t="shared" si="0"/>
        <v>0.43657683542230802</v>
      </c>
      <c r="E15" s="7">
        <f t="shared" si="1"/>
        <v>0.18834903041147674</v>
      </c>
      <c r="G15" s="12"/>
      <c r="H15" s="12"/>
      <c r="I15" s="13"/>
      <c r="K15" s="12"/>
      <c r="L15" s="12"/>
      <c r="M15" s="13"/>
      <c r="N15" s="9"/>
      <c r="O15" s="9"/>
      <c r="P15" s="3" t="s">
        <v>10</v>
      </c>
      <c r="Q15" s="5">
        <v>0.10821290095170967</v>
      </c>
      <c r="R15" s="2">
        <v>5.7568565275989692E-2</v>
      </c>
      <c r="S15" s="9"/>
      <c r="T15" s="9"/>
    </row>
    <row r="16" spans="1:20" ht="24" customHeight="1" x14ac:dyDescent="0.25">
      <c r="A16" s="1">
        <v>13</v>
      </c>
      <c r="C16" s="6">
        <v>18</v>
      </c>
      <c r="D16" s="6">
        <f t="shared" si="0"/>
        <v>0.45714851876681467</v>
      </c>
      <c r="E16" s="7">
        <f t="shared" si="1"/>
        <v>0.19430947351144015</v>
      </c>
      <c r="G16" s="12"/>
      <c r="H16" s="12"/>
      <c r="I16" s="13"/>
      <c r="K16" s="12"/>
      <c r="L16" s="12"/>
      <c r="M16" s="13"/>
      <c r="N16" s="9"/>
      <c r="O16" s="9"/>
      <c r="P16" s="3" t="s">
        <v>3</v>
      </c>
      <c r="Q16" s="5">
        <v>0.10821290095170971</v>
      </c>
      <c r="R16" s="2">
        <v>5.7918558290637565E-2</v>
      </c>
      <c r="S16" s="9"/>
      <c r="T16" s="9"/>
    </row>
    <row r="17" spans="1:20" ht="24" customHeight="1" x14ac:dyDescent="0.25">
      <c r="A17" s="1">
        <v>14</v>
      </c>
      <c r="C17" s="6">
        <v>17</v>
      </c>
      <c r="D17" s="6">
        <f t="shared" si="0"/>
        <v>0.47868954844692635</v>
      </c>
      <c r="E17" s="7">
        <f t="shared" si="1"/>
        <v>0.20045853920144452</v>
      </c>
      <c r="G17" s="12"/>
      <c r="H17" s="12"/>
      <c r="I17" s="13"/>
      <c r="K17" s="12"/>
      <c r="L17" s="12"/>
      <c r="M17" s="13"/>
      <c r="N17" s="9"/>
      <c r="O17" s="9"/>
      <c r="P17" s="3" t="s">
        <v>2</v>
      </c>
      <c r="Q17" s="5">
        <v>0.10821290095170968</v>
      </c>
      <c r="R17" s="2">
        <v>5.8262639581316285E-2</v>
      </c>
      <c r="S17" s="9"/>
      <c r="T17" s="9"/>
    </row>
    <row r="18" spans="1:20" ht="24" customHeight="1" x14ac:dyDescent="0.25">
      <c r="A18" s="1">
        <v>15</v>
      </c>
      <c r="C18" s="6">
        <v>16</v>
      </c>
      <c r="D18" s="6">
        <f t="shared" si="0"/>
        <v>0.50124560046798572</v>
      </c>
      <c r="E18" s="7">
        <f t="shared" si="1"/>
        <v>0.20680219658158466</v>
      </c>
      <c r="G18" s="12"/>
      <c r="H18" s="12"/>
      <c r="I18" s="13"/>
      <c r="K18" s="12"/>
      <c r="L18" s="12"/>
      <c r="M18" s="13"/>
      <c r="N18" s="9"/>
      <c r="O18" s="9"/>
      <c r="P18" s="3" t="s">
        <v>4</v>
      </c>
      <c r="Q18" s="5">
        <v>0.10821290095170964</v>
      </c>
      <c r="R18" s="2">
        <v>5.860071291607151E-2</v>
      </c>
      <c r="S18" s="9"/>
      <c r="T18" s="9"/>
    </row>
    <row r="19" spans="1:20" ht="24" customHeight="1" x14ac:dyDescent="0.25">
      <c r="A19" s="10">
        <v>16</v>
      </c>
      <c r="C19" s="6">
        <v>15</v>
      </c>
      <c r="D19" s="6">
        <f t="shared" si="0"/>
        <v>0.5248645031078385</v>
      </c>
      <c r="E19" s="7">
        <f t="shared" si="1"/>
        <v>0.2133466036485025</v>
      </c>
      <c r="G19" s="12"/>
      <c r="H19" s="12"/>
      <c r="I19" s="13"/>
      <c r="K19" s="12"/>
      <c r="L19" s="12"/>
      <c r="M19" s="13"/>
      <c r="N19" s="9"/>
      <c r="O19" s="9"/>
      <c r="P19" s="3" t="s">
        <v>5</v>
      </c>
      <c r="Q19" s="5">
        <v>0.10821290095170968</v>
      </c>
      <c r="R19" s="2">
        <v>5.8932689823639625E-2</v>
      </c>
      <c r="S19" s="9"/>
      <c r="T19" s="9"/>
    </row>
    <row r="20" spans="1:20" ht="24" customHeight="1" x14ac:dyDescent="0.25">
      <c r="A20" s="10">
        <v>17</v>
      </c>
      <c r="C20" s="6">
        <v>14</v>
      </c>
      <c r="D20" s="6">
        <f t="shared" si="0"/>
        <v>0.54959633833281518</v>
      </c>
      <c r="E20" s="7">
        <f t="shared" si="1"/>
        <v>0.22009811327315665</v>
      </c>
      <c r="G20" s="12"/>
      <c r="H20" s="12"/>
      <c r="I20" s="13"/>
      <c r="K20" s="12"/>
      <c r="L20" s="12"/>
      <c r="M20" s="13"/>
      <c r="N20" s="9"/>
      <c r="O20" s="9"/>
      <c r="P20" s="3" t="s">
        <v>6</v>
      </c>
      <c r="Q20" s="5">
        <v>0.10821290095170963</v>
      </c>
      <c r="R20" s="2">
        <v>5.9258489727817665E-2</v>
      </c>
      <c r="S20" s="9"/>
      <c r="T20" s="9"/>
    </row>
    <row r="21" spans="1:20" ht="24" customHeight="1" x14ac:dyDescent="0.25">
      <c r="A21" s="10">
        <v>18</v>
      </c>
      <c r="C21" s="6">
        <v>13</v>
      </c>
      <c r="D21" s="6">
        <f t="shared" si="0"/>
        <v>0.57549354799247665</v>
      </c>
      <c r="E21" s="7">
        <f t="shared" si="1"/>
        <v>0.2270632793677628</v>
      </c>
      <c r="G21" s="12"/>
      <c r="H21" s="12"/>
      <c r="I21" s="13"/>
      <c r="K21" s="12"/>
      <c r="L21" s="12"/>
      <c r="M21" s="13"/>
      <c r="N21" s="9"/>
      <c r="O21" s="9"/>
      <c r="P21" s="3" t="s">
        <v>7</v>
      </c>
      <c r="Q21" s="5">
        <v>0.10821290095170964</v>
      </c>
      <c r="R21" s="2">
        <v>5.9578040058022558E-2</v>
      </c>
      <c r="S21" s="9"/>
      <c r="T21" s="9"/>
    </row>
    <row r="22" spans="1:20" ht="24" customHeight="1" x14ac:dyDescent="0.25">
      <c r="A22" s="10">
        <v>19</v>
      </c>
      <c r="C22" s="6">
        <v>12</v>
      </c>
      <c r="D22" s="6">
        <f t="shared" si="0"/>
        <v>0.60261104501830021</v>
      </c>
      <c r="E22" s="7">
        <f t="shared" si="1"/>
        <v>0.23424886324789193</v>
      </c>
      <c r="G22" s="12"/>
      <c r="H22" s="12"/>
      <c r="I22" s="13"/>
      <c r="K22" s="12"/>
      <c r="L22" s="12"/>
      <c r="M22" s="13"/>
      <c r="N22" s="9"/>
      <c r="O22" s="9"/>
      <c r="P22" s="3" t="s">
        <v>8</v>
      </c>
      <c r="Q22" s="5">
        <v>0.10821290095170971</v>
      </c>
      <c r="R22" s="2">
        <v>5.9891276335625625E-2</v>
      </c>
      <c r="S22" s="9"/>
      <c r="T22" s="9"/>
    </row>
    <row r="23" spans="1:20" ht="24" customHeight="1" x14ac:dyDescent="0.25">
      <c r="A23" s="10">
        <v>20</v>
      </c>
      <c r="C23" s="6">
        <v>11</v>
      </c>
      <c r="D23" s="6">
        <f t="shared" si="0"/>
        <v>0.63100632986209448</v>
      </c>
      <c r="E23" s="7">
        <f t="shared" si="1"/>
        <v>0.24166184019590123</v>
      </c>
      <c r="G23" s="12"/>
      <c r="H23" s="12"/>
      <c r="I23" s="13"/>
      <c r="K23" s="12"/>
      <c r="L23" s="12"/>
      <c r="M23" s="13"/>
      <c r="N23" s="9"/>
      <c r="O23" s="9"/>
      <c r="P23" s="3" t="s">
        <v>9</v>
      </c>
      <c r="Q23" s="5">
        <v>0.10821290095170977</v>
      </c>
      <c r="R23" s="2">
        <v>6.0198142235784333E-2</v>
      </c>
      <c r="S23" s="9"/>
      <c r="T23" s="9"/>
    </row>
    <row r="24" spans="1:20" ht="24" customHeight="1" x14ac:dyDescent="0.25">
      <c r="A24" s="10">
        <v>21</v>
      </c>
      <c r="C24" s="6">
        <v>10</v>
      </c>
      <c r="D24" s="6">
        <f t="shared" si="0"/>
        <v>0.6607396124210414</v>
      </c>
      <c r="E24" s="7">
        <f t="shared" si="1"/>
        <v>0.24930940623207004</v>
      </c>
      <c r="N24" s="9"/>
      <c r="O24" s="9"/>
      <c r="P24" s="9"/>
      <c r="Q24" s="9"/>
      <c r="R24" s="9"/>
      <c r="S24" s="9"/>
      <c r="T24" s="9"/>
    </row>
    <row r="25" spans="1:20" ht="24" customHeight="1" x14ac:dyDescent="0.25">
      <c r="A25" s="10">
        <v>22</v>
      </c>
      <c r="C25" s="6">
        <v>9</v>
      </c>
      <c r="D25" s="6">
        <f t="shared" si="0"/>
        <v>0.69187393970789679</v>
      </c>
      <c r="E25" s="7">
        <f t="shared" si="1"/>
        <v>0.25719898510001299</v>
      </c>
      <c r="N25" s="9"/>
      <c r="O25" s="9"/>
      <c r="P25" s="9"/>
      <c r="Q25" s="9"/>
      <c r="R25" s="9"/>
      <c r="S25" s="9"/>
      <c r="T25" s="9"/>
    </row>
    <row r="26" spans="1:20" ht="24" customHeight="1" x14ac:dyDescent="0.25">
      <c r="A26" s="10">
        <v>23</v>
      </c>
      <c r="C26" s="6">
        <v>8</v>
      </c>
      <c r="D26" s="6">
        <f t="shared" si="0"/>
        <v>0.72447532953706473</v>
      </c>
      <c r="E26" s="7">
        <f t="shared" si="1"/>
        <v>0.26533823547315194</v>
      </c>
      <c r="N26" s="9"/>
      <c r="O26" s="9"/>
      <c r="P26" s="9"/>
      <c r="Q26" s="9"/>
      <c r="R26" s="9"/>
      <c r="S26" s="9"/>
      <c r="T26" s="9"/>
    </row>
    <row r="27" spans="1:20" ht="24" customHeight="1" x14ac:dyDescent="0.25">
      <c r="A27" s="10">
        <v>24</v>
      </c>
      <c r="C27" s="6">
        <v>7</v>
      </c>
      <c r="D27" s="6">
        <f t="shared" si="0"/>
        <v>0.75861291051001545</v>
      </c>
      <c r="E27" s="7">
        <f t="shared" si="1"/>
        <v>0.273735058389242</v>
      </c>
    </row>
    <row r="28" spans="1:20" ht="24" customHeight="1" x14ac:dyDescent="0.25">
      <c r="A28" s="10">
        <v>25</v>
      </c>
      <c r="C28" s="6">
        <v>6</v>
      </c>
      <c r="D28" s="6">
        <f t="shared" si="0"/>
        <v>0.79435906859687488</v>
      </c>
      <c r="E28" s="7">
        <f t="shared" si="1"/>
        <v>0.28239760492016819</v>
      </c>
      <c r="H28" s="14" t="s">
        <v>15</v>
      </c>
      <c r="I28" s="15">
        <v>62</v>
      </c>
      <c r="J28" s="16">
        <v>4.7699999999999999E-2</v>
      </c>
    </row>
    <row r="29" spans="1:20" ht="24" customHeight="1" x14ac:dyDescent="0.25">
      <c r="A29" s="10">
        <v>26</v>
      </c>
      <c r="C29" s="6">
        <v>5</v>
      </c>
      <c r="D29" s="6">
        <f t="shared" si="0"/>
        <v>0.83178960062499996</v>
      </c>
      <c r="E29" s="7">
        <f t="shared" si="1"/>
        <v>0.29133428408445911</v>
      </c>
      <c r="H29" s="14" t="s">
        <v>15</v>
      </c>
      <c r="I29" s="15">
        <v>63</v>
      </c>
      <c r="J29" s="16">
        <v>4.9099999999999998E-2</v>
      </c>
    </row>
    <row r="30" spans="1:20" ht="24" customHeight="1" x14ac:dyDescent="0.25">
      <c r="A30" s="10">
        <v>27</v>
      </c>
      <c r="C30" s="6">
        <v>4</v>
      </c>
      <c r="D30" s="6">
        <f t="shared" si="0"/>
        <v>0.87098387499999996</v>
      </c>
      <c r="E30" s="7">
        <f t="shared" si="1"/>
        <v>0.30055377101019692</v>
      </c>
      <c r="H30" s="14" t="s">
        <v>15</v>
      </c>
      <c r="I30" s="15">
        <v>64</v>
      </c>
      <c r="J30" s="16">
        <v>5.0599999999999999E-2</v>
      </c>
    </row>
    <row r="31" spans="1:20" ht="24" customHeight="1" x14ac:dyDescent="0.25">
      <c r="A31" s="10">
        <v>28</v>
      </c>
      <c r="C31" s="6">
        <v>3</v>
      </c>
      <c r="D31" s="6">
        <f t="shared" si="0"/>
        <v>0.91202499999999997</v>
      </c>
      <c r="E31" s="7">
        <f t="shared" si="1"/>
        <v>0.31006501535624992</v>
      </c>
      <c r="H31" s="14" t="s">
        <v>16</v>
      </c>
      <c r="I31" s="15">
        <v>67</v>
      </c>
      <c r="J31" s="16">
        <v>5.5750000000000001E-2</v>
      </c>
    </row>
    <row r="32" spans="1:20" ht="24" customHeight="1" x14ac:dyDescent="0.25">
      <c r="A32" s="10">
        <v>29</v>
      </c>
      <c r="C32" s="6">
        <v>2</v>
      </c>
      <c r="D32" s="6">
        <f t="shared" si="0"/>
        <v>0.95499999999999996</v>
      </c>
      <c r="E32" s="7">
        <f t="shared" si="1"/>
        <v>0.31987724999999995</v>
      </c>
      <c r="H32" s="14" t="s">
        <v>15</v>
      </c>
      <c r="I32" s="15">
        <v>68</v>
      </c>
      <c r="J32" s="16">
        <v>5.7729999999999997E-2</v>
      </c>
    </row>
    <row r="33" spans="1:5" ht="24" customHeight="1" x14ac:dyDescent="0.25">
      <c r="A33" s="10">
        <v>30</v>
      </c>
      <c r="C33" s="6">
        <v>1</v>
      </c>
      <c r="D33" s="6">
        <v>1</v>
      </c>
      <c r="E33" s="7">
        <f t="shared" si="1"/>
        <v>0.33</v>
      </c>
    </row>
  </sheetData>
  <sheetProtection algorithmName="SHA-512" hashValue="OFGDCLnJ2USlOslrgTr84HBQPw8aEHzAQBs9FkqUiBwiW6vvSOs5ZsCmn10oef2JE329iUtvP7sRrYQGuh092Q==" saltValue="UJU6Nz2y9uuBBe86s/bPbg==" spinCount="100000" sheet="1" objects="1" scenarios="1"/>
  <mergeCells count="7">
    <mergeCell ref="M3:M4"/>
    <mergeCell ref="G5:I5"/>
    <mergeCell ref="G6:I6"/>
    <mergeCell ref="N8:T8"/>
    <mergeCell ref="P12:P13"/>
    <mergeCell ref="Q12:Q13"/>
    <mergeCell ref="R12:R13"/>
  </mergeCells>
  <pageMargins left="0.7" right="0.7" top="0.75" bottom="0.75" header="0.3" footer="0.3"/>
  <pageSetup paperSize="9" orientation="portrait" r:id="rId1"/>
  <ignoredErrors>
    <ignoredError sqref="P14:P2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T33"/>
  <sheetViews>
    <sheetView workbookViewId="0">
      <selection activeCell="J18" sqref="J18"/>
    </sheetView>
  </sheetViews>
  <sheetFormatPr defaultRowHeight="15.75" x14ac:dyDescent="0.25"/>
  <cols>
    <col min="1" max="15" width="9" style="6"/>
    <col min="16" max="18" width="11.125" style="6" customWidth="1"/>
    <col min="19" max="16384" width="9" style="6"/>
  </cols>
  <sheetData>
    <row r="3" spans="1:20" ht="44.25" customHeight="1" x14ac:dyDescent="0.25">
      <c r="A3" s="11" t="s">
        <v>17</v>
      </c>
      <c r="B3" s="11"/>
      <c r="C3" s="11" t="s">
        <v>18</v>
      </c>
      <c r="D3" s="11" t="s">
        <v>19</v>
      </c>
      <c r="E3" s="11" t="s">
        <v>20</v>
      </c>
      <c r="M3" s="21" t="s">
        <v>23</v>
      </c>
    </row>
    <row r="4" spans="1:20" ht="24" customHeight="1" x14ac:dyDescent="0.25">
      <c r="A4" s="1">
        <v>1</v>
      </c>
      <c r="C4" s="6">
        <v>30</v>
      </c>
      <c r="D4" s="6">
        <f t="shared" ref="D4:D32" si="0">D5*(1-$L$5)</f>
        <v>0.16622936826240906</v>
      </c>
      <c r="E4" s="7">
        <f t="shared" ref="E4:E33" si="1">33%*D4*(1+$L$6)^(C4-1)</f>
        <v>8.4476695967062199E-2</v>
      </c>
      <c r="M4" s="21"/>
    </row>
    <row r="5" spans="1:20" ht="24" customHeight="1" x14ac:dyDescent="0.25">
      <c r="A5" s="1">
        <v>2</v>
      </c>
      <c r="C5" s="6">
        <v>29</v>
      </c>
      <c r="D5" s="6">
        <f t="shared" si="0"/>
        <v>0.17683975347064795</v>
      </c>
      <c r="E5" s="7">
        <f t="shared" si="1"/>
        <v>8.8540714775246013E-2</v>
      </c>
      <c r="G5" s="20" t="s">
        <v>21</v>
      </c>
      <c r="H5" s="20"/>
      <c r="I5" s="20"/>
      <c r="K5" s="12" t="s">
        <v>0</v>
      </c>
      <c r="L5" s="12">
        <f>L6+M5</f>
        <v>0.06</v>
      </c>
      <c r="M5" s="17">
        <v>4.4999999999999998E-2</v>
      </c>
    </row>
    <row r="6" spans="1:20" ht="24" customHeight="1" x14ac:dyDescent="0.25">
      <c r="A6" s="1">
        <v>3</v>
      </c>
      <c r="C6" s="6">
        <v>28</v>
      </c>
      <c r="D6" s="6">
        <f t="shared" si="0"/>
        <v>0.18812739730919997</v>
      </c>
      <c r="E6" s="7">
        <f t="shared" si="1"/>
        <v>9.2800246069852266E-2</v>
      </c>
      <c r="G6" s="20" t="s">
        <v>22</v>
      </c>
      <c r="H6" s="20"/>
      <c r="I6" s="20"/>
      <c r="K6" s="12" t="s">
        <v>1</v>
      </c>
      <c r="L6" s="12">
        <v>1.4999999999999999E-2</v>
      </c>
      <c r="M6" s="12"/>
    </row>
    <row r="7" spans="1:20" ht="24" customHeight="1" x14ac:dyDescent="0.25">
      <c r="A7" s="1">
        <v>4</v>
      </c>
      <c r="C7" s="6">
        <v>27</v>
      </c>
      <c r="D7" s="6">
        <f t="shared" si="0"/>
        <v>0.20013552905234042</v>
      </c>
      <c r="E7" s="7">
        <f t="shared" si="1"/>
        <v>9.7264695597790884E-2</v>
      </c>
    </row>
    <row r="8" spans="1:20" ht="24" customHeight="1" x14ac:dyDescent="0.25">
      <c r="A8" s="1">
        <v>5</v>
      </c>
      <c r="C8" s="6">
        <v>26</v>
      </c>
      <c r="D8" s="6">
        <f t="shared" si="0"/>
        <v>0.21291013728972386</v>
      </c>
      <c r="E8" s="7">
        <f t="shared" si="1"/>
        <v>0.1019439215991939</v>
      </c>
      <c r="I8" s="8"/>
      <c r="N8" s="22" t="s">
        <v>27</v>
      </c>
      <c r="O8" s="22"/>
      <c r="P8" s="22"/>
      <c r="Q8" s="22"/>
      <c r="R8" s="22"/>
      <c r="S8" s="22"/>
      <c r="T8" s="22"/>
    </row>
    <row r="9" spans="1:20" ht="24" customHeight="1" x14ac:dyDescent="0.25">
      <c r="A9" s="1">
        <v>6</v>
      </c>
      <c r="C9" s="6">
        <v>25</v>
      </c>
      <c r="D9" s="6">
        <f t="shared" si="0"/>
        <v>0.22650014605289773</v>
      </c>
      <c r="E9" s="7">
        <f t="shared" si="1"/>
        <v>0.10684825657603386</v>
      </c>
    </row>
    <row r="10" spans="1:20" ht="24" customHeight="1" x14ac:dyDescent="0.25">
      <c r="A10" s="1">
        <v>7</v>
      </c>
      <c r="C10" s="6">
        <v>24</v>
      </c>
      <c r="D10" s="6">
        <f t="shared" si="0"/>
        <v>0.24095760218393378</v>
      </c>
      <c r="E10" s="7">
        <f t="shared" si="1"/>
        <v>0.11198853010799067</v>
      </c>
      <c r="N10" s="9"/>
      <c r="O10" s="9"/>
      <c r="P10" s="9"/>
      <c r="Q10" s="9"/>
      <c r="R10" s="9"/>
      <c r="S10" s="9"/>
      <c r="T10" s="9"/>
    </row>
    <row r="11" spans="1:20" ht="24" customHeight="1" x14ac:dyDescent="0.25">
      <c r="A11" s="1">
        <v>8</v>
      </c>
      <c r="C11" s="6">
        <v>23</v>
      </c>
      <c r="D11" s="6">
        <f t="shared" si="0"/>
        <v>0.25633787466375935</v>
      </c>
      <c r="E11" s="7">
        <f t="shared" si="1"/>
        <v>0.11737609276594767</v>
      </c>
      <c r="N11" s="9"/>
      <c r="O11" s="9"/>
      <c r="P11" s="9"/>
      <c r="Q11" s="9"/>
      <c r="R11" s="9"/>
      <c r="S11" s="9"/>
      <c r="T11" s="9"/>
    </row>
    <row r="12" spans="1:20" ht="24" customHeight="1" x14ac:dyDescent="0.25">
      <c r="A12" s="1">
        <v>9</v>
      </c>
      <c r="C12" s="6">
        <v>22</v>
      </c>
      <c r="D12" s="6">
        <f t="shared" si="0"/>
        <v>0.27269986666357376</v>
      </c>
      <c r="E12" s="7">
        <f t="shared" si="1"/>
        <v>0.12302284117592253</v>
      </c>
      <c r="N12" s="9"/>
      <c r="O12" s="9"/>
      <c r="P12" s="23" t="s">
        <v>12</v>
      </c>
      <c r="Q12" s="27" t="s">
        <v>13</v>
      </c>
      <c r="R12" s="25" t="s">
        <v>14</v>
      </c>
      <c r="S12" s="9"/>
      <c r="T12" s="9"/>
    </row>
    <row r="13" spans="1:20" ht="24" customHeight="1" x14ac:dyDescent="0.25">
      <c r="A13" s="1">
        <v>10</v>
      </c>
      <c r="C13" s="6">
        <v>21</v>
      </c>
      <c r="D13" s="6">
        <f t="shared" si="0"/>
        <v>0.29010624113146144</v>
      </c>
      <c r="E13" s="7">
        <f t="shared" si="1"/>
        <v>0.12894124428877743</v>
      </c>
      <c r="N13" s="9"/>
      <c r="O13" s="9"/>
      <c r="P13" s="24"/>
      <c r="Q13" s="28"/>
      <c r="R13" s="26"/>
      <c r="S13" s="9"/>
      <c r="T13" s="9"/>
    </row>
    <row r="14" spans="1:20" ht="24" customHeight="1" x14ac:dyDescent="0.25">
      <c r="A14" s="1">
        <v>11</v>
      </c>
      <c r="C14" s="6">
        <v>20</v>
      </c>
      <c r="D14" s="6">
        <f t="shared" si="0"/>
        <v>0.30862366077815051</v>
      </c>
      <c r="E14" s="7">
        <f t="shared" si="1"/>
        <v>0.13514437091371712</v>
      </c>
      <c r="G14" s="12">
        <f>2%*15*AVERAGE($D$24:$D$33)</f>
        <v>0.23069244295255009</v>
      </c>
      <c r="H14" s="12">
        <f>2%*15*AVERAGE($D$24:$D$33)*4.77%/((5.773%+5.575%)/2)</f>
        <v>0.19393777809017693</v>
      </c>
      <c r="I14" s="19">
        <f>(G14-H14)/G14</f>
        <v>0.15932322876277763</v>
      </c>
      <c r="J14" s="19">
        <f>(K14-L14)/K14</f>
        <v>9.0943157162398147E-2</v>
      </c>
      <c r="K14" s="12">
        <f>2%*15*AVERAGE($D$24:$D$33)+SUM($E$19:$E$33)*4.77%</f>
        <v>0.40414986689696641</v>
      </c>
      <c r="L14" s="12">
        <f>2%*15*AVERAGE($D$24:$D$33)*4.77%/((5.773%+5.575%)/2)+SUM($E$19:$E$33)*4.77%</f>
        <v>0.3673952020345933</v>
      </c>
      <c r="N14" s="9"/>
      <c r="O14" s="9"/>
      <c r="P14" s="3" t="s">
        <v>11</v>
      </c>
      <c r="Q14" s="4">
        <v>0.15932322876277769</v>
      </c>
      <c r="R14" s="2">
        <v>8.6573512178839823E-2</v>
      </c>
      <c r="S14" s="9"/>
      <c r="T14" s="9"/>
    </row>
    <row r="15" spans="1:20" ht="24" customHeight="1" x14ac:dyDescent="0.25">
      <c r="A15" s="1">
        <v>12</v>
      </c>
      <c r="C15" s="6">
        <v>19</v>
      </c>
      <c r="D15" s="6">
        <f t="shared" si="0"/>
        <v>0.3283230433810112</v>
      </c>
      <c r="E15" s="7">
        <f t="shared" si="1"/>
        <v>0.14164591857637263</v>
      </c>
      <c r="G15" s="12"/>
      <c r="H15" s="12"/>
      <c r="I15" s="13"/>
      <c r="K15" s="12"/>
      <c r="L15" s="12"/>
      <c r="M15" s="13"/>
      <c r="N15" s="9"/>
      <c r="O15" s="9"/>
      <c r="P15" s="3" t="s">
        <v>10</v>
      </c>
      <c r="Q15" s="5">
        <v>0.15932322876277769</v>
      </c>
      <c r="R15" s="2">
        <v>8.7095036967439199E-2</v>
      </c>
      <c r="S15" s="9"/>
      <c r="T15" s="9"/>
    </row>
    <row r="16" spans="1:20" ht="24" customHeight="1" x14ac:dyDescent="0.25">
      <c r="A16" s="1">
        <v>13</v>
      </c>
      <c r="C16" s="6">
        <v>18</v>
      </c>
      <c r="D16" s="6">
        <f t="shared" si="0"/>
        <v>0.34927983338405449</v>
      </c>
      <c r="E16" s="7">
        <f t="shared" si="1"/>
        <v>0.14846024376519509</v>
      </c>
      <c r="G16" s="12"/>
      <c r="H16" s="12"/>
      <c r="I16" s="13"/>
      <c r="K16" s="12"/>
      <c r="L16" s="12"/>
      <c r="M16" s="13"/>
      <c r="N16" s="9"/>
      <c r="O16" s="9"/>
      <c r="P16" s="3" t="s">
        <v>3</v>
      </c>
      <c r="Q16" s="5">
        <v>0.15932322876277771</v>
      </c>
      <c r="R16" s="2">
        <v>8.7607851671044429E-2</v>
      </c>
      <c r="S16" s="9"/>
      <c r="T16" s="9"/>
    </row>
    <row r="17" spans="1:20" ht="24" customHeight="1" x14ac:dyDescent="0.25">
      <c r="A17" s="1">
        <v>14</v>
      </c>
      <c r="C17" s="6">
        <v>17</v>
      </c>
      <c r="D17" s="6">
        <f t="shared" si="0"/>
        <v>0.37157429083410054</v>
      </c>
      <c r="E17" s="7">
        <f t="shared" si="1"/>
        <v>0.15560239363294742</v>
      </c>
      <c r="G17" s="12"/>
      <c r="H17" s="12"/>
      <c r="I17" s="13"/>
      <c r="K17" s="12"/>
      <c r="L17" s="12"/>
      <c r="M17" s="13"/>
      <c r="N17" s="9"/>
      <c r="O17" s="9"/>
      <c r="P17" s="3" t="s">
        <v>2</v>
      </c>
      <c r="Q17" s="5">
        <v>0.15932322876277774</v>
      </c>
      <c r="R17" s="2">
        <v>8.8111814071173952E-2</v>
      </c>
      <c r="S17" s="9"/>
      <c r="T17" s="9"/>
    </row>
    <row r="18" spans="1:20" ht="24" customHeight="1" x14ac:dyDescent="0.25">
      <c r="A18" s="1">
        <v>15</v>
      </c>
      <c r="C18" s="6">
        <v>16</v>
      </c>
      <c r="D18" s="6">
        <f t="shared" si="0"/>
        <v>0.39529179875968146</v>
      </c>
      <c r="E18" s="7">
        <f t="shared" si="1"/>
        <v>0.16308813922329679</v>
      </c>
      <c r="G18" s="12"/>
      <c r="H18" s="12"/>
      <c r="I18" s="13"/>
      <c r="K18" s="12"/>
      <c r="L18" s="12"/>
      <c r="M18" s="13"/>
      <c r="N18" s="9"/>
      <c r="O18" s="9"/>
      <c r="P18" s="3" t="s">
        <v>4</v>
      </c>
      <c r="Q18" s="5">
        <v>0.15932322876277763</v>
      </c>
      <c r="R18" s="2">
        <v>8.8606793130482198E-2</v>
      </c>
      <c r="S18" s="9"/>
      <c r="T18" s="9"/>
    </row>
    <row r="19" spans="1:20" ht="24" customHeight="1" x14ac:dyDescent="0.25">
      <c r="A19" s="10">
        <v>16</v>
      </c>
      <c r="C19" s="6">
        <v>15</v>
      </c>
      <c r="D19" s="6">
        <f t="shared" si="0"/>
        <v>0.42052319016987394</v>
      </c>
      <c r="E19" s="7">
        <f t="shared" si="1"/>
        <v>0.1709340102958776</v>
      </c>
      <c r="G19" s="12"/>
      <c r="H19" s="12"/>
      <c r="I19" s="13"/>
      <c r="K19" s="12"/>
      <c r="L19" s="12"/>
      <c r="M19" s="13"/>
      <c r="N19" s="9"/>
      <c r="O19" s="9"/>
      <c r="P19" s="3" t="s">
        <v>5</v>
      </c>
      <c r="Q19" s="5">
        <v>0.15932322876277774</v>
      </c>
      <c r="R19" s="2">
        <v>8.9092669193654009E-2</v>
      </c>
      <c r="S19" s="9"/>
      <c r="T19" s="9"/>
    </row>
    <row r="20" spans="1:20" ht="24" customHeight="1" x14ac:dyDescent="0.25">
      <c r="A20" s="10">
        <v>17</v>
      </c>
      <c r="C20" s="6">
        <v>14</v>
      </c>
      <c r="D20" s="6">
        <f t="shared" si="0"/>
        <v>0.4473650959253978</v>
      </c>
      <c r="E20" s="7">
        <f t="shared" si="1"/>
        <v>0.17915733182672428</v>
      </c>
      <c r="G20" s="12"/>
      <c r="H20" s="12"/>
      <c r="I20" s="13"/>
      <c r="K20" s="12"/>
      <c r="L20" s="12"/>
      <c r="M20" s="13"/>
      <c r="N20" s="9"/>
      <c r="O20" s="9"/>
      <c r="P20" s="3" t="s">
        <v>6</v>
      </c>
      <c r="Q20" s="5">
        <v>0.15932322876277771</v>
      </c>
      <c r="R20" s="2">
        <v>8.9569334154774166E-2</v>
      </c>
      <c r="S20" s="9"/>
      <c r="T20" s="9"/>
    </row>
    <row r="21" spans="1:20" ht="24" customHeight="1" x14ac:dyDescent="0.25">
      <c r="A21" s="10">
        <v>18</v>
      </c>
      <c r="C21" s="6">
        <v>13</v>
      </c>
      <c r="D21" s="6">
        <f t="shared" si="0"/>
        <v>0.47592031481425301</v>
      </c>
      <c r="E21" s="7">
        <f t="shared" si="1"/>
        <v>0.18777626226467276</v>
      </c>
      <c r="G21" s="12"/>
      <c r="H21" s="12"/>
      <c r="I21" s="13"/>
      <c r="K21" s="12"/>
      <c r="L21" s="12"/>
      <c r="M21" s="13"/>
      <c r="N21" s="9"/>
      <c r="O21" s="9"/>
      <c r="P21" s="3" t="s">
        <v>7</v>
      </c>
      <c r="Q21" s="5">
        <v>0.15932322876277766</v>
      </c>
      <c r="R21" s="2">
        <v>9.003669159053479E-2</v>
      </c>
      <c r="S21" s="9"/>
      <c r="T21" s="9"/>
    </row>
    <row r="22" spans="1:20" ht="24" customHeight="1" x14ac:dyDescent="0.25">
      <c r="A22" s="10">
        <v>19</v>
      </c>
      <c r="C22" s="6">
        <v>12</v>
      </c>
      <c r="D22" s="6">
        <f t="shared" si="0"/>
        <v>0.50629820724920538</v>
      </c>
      <c r="E22" s="7">
        <f t="shared" si="1"/>
        <v>0.19680983362820756</v>
      </c>
      <c r="G22" s="12"/>
      <c r="H22" s="12"/>
      <c r="I22" s="13"/>
      <c r="K22" s="12"/>
      <c r="L22" s="12"/>
      <c r="M22" s="13"/>
      <c r="N22" s="9"/>
      <c r="O22" s="9"/>
      <c r="P22" s="3" t="s">
        <v>8</v>
      </c>
      <c r="Q22" s="5">
        <v>0.15932322876277771</v>
      </c>
      <c r="R22" s="2">
        <v>9.0494656858820896E-2</v>
      </c>
      <c r="S22" s="9"/>
      <c r="T22" s="9"/>
    </row>
    <row r="23" spans="1:20" ht="24" customHeight="1" x14ac:dyDescent="0.25">
      <c r="A23" s="10">
        <v>20</v>
      </c>
      <c r="C23" s="6">
        <v>11</v>
      </c>
      <c r="D23" s="6">
        <f t="shared" si="0"/>
        <v>0.53861511409489937</v>
      </c>
      <c r="E23" s="7">
        <f t="shared" si="1"/>
        <v>0.20627799353129397</v>
      </c>
      <c r="G23" s="12"/>
      <c r="H23" s="12"/>
      <c r="I23" s="13"/>
      <c r="K23" s="12"/>
      <c r="L23" s="12"/>
      <c r="M23" s="13"/>
      <c r="N23" s="9"/>
      <c r="O23" s="9"/>
      <c r="P23" s="3" t="s">
        <v>9</v>
      </c>
      <c r="Q23" s="5">
        <v>0.15932322876277763</v>
      </c>
      <c r="R23" s="2">
        <v>9.0943157162398272E-2</v>
      </c>
      <c r="S23" s="9"/>
      <c r="T23" s="9"/>
    </row>
    <row r="24" spans="1:20" ht="24" customHeight="1" x14ac:dyDescent="0.25">
      <c r="A24" s="10">
        <v>21</v>
      </c>
      <c r="C24" s="6">
        <v>10</v>
      </c>
      <c r="D24" s="6">
        <f t="shared" si="0"/>
        <v>0.57299480222861643</v>
      </c>
      <c r="E24" s="7">
        <f t="shared" si="1"/>
        <v>0.21620164923099677</v>
      </c>
      <c r="N24" s="9"/>
      <c r="O24" s="9"/>
      <c r="P24" s="9"/>
      <c r="Q24" s="9"/>
      <c r="R24" s="9"/>
      <c r="S24" s="9"/>
      <c r="T24" s="9"/>
    </row>
    <row r="25" spans="1:20" ht="24" customHeight="1" x14ac:dyDescent="0.25">
      <c r="A25" s="10">
        <v>22</v>
      </c>
      <c r="C25" s="6">
        <v>9</v>
      </c>
      <c r="D25" s="6">
        <f t="shared" si="0"/>
        <v>0.6095689385410813</v>
      </c>
      <c r="E25" s="7">
        <f t="shared" si="1"/>
        <v>0.22660271379414823</v>
      </c>
      <c r="N25" s="9"/>
      <c r="O25" s="9"/>
      <c r="P25" s="9"/>
      <c r="Q25" s="9"/>
      <c r="R25" s="9"/>
      <c r="S25" s="9"/>
      <c r="T25" s="9"/>
    </row>
    <row r="26" spans="1:20" ht="24" customHeight="1" x14ac:dyDescent="0.25">
      <c r="A26" s="10">
        <v>23</v>
      </c>
      <c r="C26" s="6">
        <v>8</v>
      </c>
      <c r="D26" s="6">
        <f t="shared" si="0"/>
        <v>0.64847759419263973</v>
      </c>
      <c r="E26" s="7">
        <f t="shared" si="1"/>
        <v>0.23750415448501025</v>
      </c>
      <c r="N26" s="9"/>
      <c r="O26" s="9"/>
      <c r="P26" s="9"/>
      <c r="Q26" s="9"/>
      <c r="R26" s="9"/>
      <c r="S26" s="9"/>
      <c r="T26" s="9"/>
    </row>
    <row r="27" spans="1:20" ht="24" customHeight="1" x14ac:dyDescent="0.25">
      <c r="A27" s="10">
        <v>24</v>
      </c>
      <c r="C27" s="6">
        <v>7</v>
      </c>
      <c r="D27" s="6">
        <f t="shared" si="0"/>
        <v>0.68986978105599972</v>
      </c>
      <c r="E27" s="7">
        <f t="shared" si="1"/>
        <v>0.24893004348077799</v>
      </c>
    </row>
    <row r="28" spans="1:20" ht="24" customHeight="1" x14ac:dyDescent="0.25">
      <c r="A28" s="10">
        <v>25</v>
      </c>
      <c r="C28" s="6">
        <v>6</v>
      </c>
      <c r="D28" s="6">
        <f t="shared" si="0"/>
        <v>0.73390402239999974</v>
      </c>
      <c r="E28" s="7">
        <f t="shared" si="1"/>
        <v>0.26090561102691334</v>
      </c>
      <c r="H28" s="14" t="s">
        <v>15</v>
      </c>
      <c r="I28" s="15">
        <v>62</v>
      </c>
      <c r="J28" s="16">
        <v>4.7699999999999999E-2</v>
      </c>
    </row>
    <row r="29" spans="1:20" ht="24" customHeight="1" x14ac:dyDescent="0.25">
      <c r="A29" s="10">
        <v>26</v>
      </c>
      <c r="C29" s="6">
        <v>5</v>
      </c>
      <c r="D29" s="6">
        <f t="shared" si="0"/>
        <v>0.78074895999999983</v>
      </c>
      <c r="E29" s="7">
        <f t="shared" si="1"/>
        <v>0.27345730114968392</v>
      </c>
      <c r="H29" s="14" t="s">
        <v>15</v>
      </c>
      <c r="I29" s="15">
        <v>63</v>
      </c>
      <c r="J29" s="16">
        <v>4.9099999999999998E-2</v>
      </c>
    </row>
    <row r="30" spans="1:20" ht="24" customHeight="1" x14ac:dyDescent="0.25">
      <c r="A30" s="10">
        <v>27</v>
      </c>
      <c r="C30" s="6">
        <v>4</v>
      </c>
      <c r="D30" s="6">
        <f t="shared" si="0"/>
        <v>0.83058399999999988</v>
      </c>
      <c r="E30" s="7">
        <f t="shared" si="1"/>
        <v>0.28661283004892985</v>
      </c>
      <c r="H30" s="14" t="s">
        <v>15</v>
      </c>
      <c r="I30" s="15">
        <v>64</v>
      </c>
      <c r="J30" s="16">
        <v>5.0599999999999999E-2</v>
      </c>
    </row>
    <row r="31" spans="1:20" ht="24" customHeight="1" x14ac:dyDescent="0.25">
      <c r="A31" s="10">
        <v>28</v>
      </c>
      <c r="C31" s="6">
        <v>3</v>
      </c>
      <c r="D31" s="6">
        <f t="shared" si="0"/>
        <v>0.88359999999999994</v>
      </c>
      <c r="E31" s="7">
        <f t="shared" si="1"/>
        <v>0.30040124729999995</v>
      </c>
      <c r="H31" s="14" t="s">
        <v>16</v>
      </c>
      <c r="I31" s="15">
        <v>67</v>
      </c>
      <c r="J31" s="16">
        <v>5.5750000000000001E-2</v>
      </c>
      <c r="L31" s="29">
        <f>AVERAGE(J31:J32)</f>
        <v>5.6739999999999999E-2</v>
      </c>
    </row>
    <row r="32" spans="1:20" ht="24" customHeight="1" x14ac:dyDescent="0.25">
      <c r="A32" s="10">
        <v>29</v>
      </c>
      <c r="C32" s="6">
        <v>2</v>
      </c>
      <c r="D32" s="6">
        <f t="shared" si="0"/>
        <v>0.94</v>
      </c>
      <c r="E32" s="7">
        <f t="shared" si="1"/>
        <v>0.31485299999999994</v>
      </c>
      <c r="H32" s="14" t="s">
        <v>15</v>
      </c>
      <c r="I32" s="15">
        <v>68</v>
      </c>
      <c r="J32" s="16">
        <v>5.7729999999999997E-2</v>
      </c>
      <c r="L32" s="30"/>
    </row>
    <row r="33" spans="1:5" ht="24" customHeight="1" x14ac:dyDescent="0.25">
      <c r="A33" s="10">
        <v>30</v>
      </c>
      <c r="C33" s="6">
        <v>1</v>
      </c>
      <c r="D33" s="6">
        <v>1</v>
      </c>
      <c r="E33" s="7">
        <f t="shared" si="1"/>
        <v>0.33</v>
      </c>
    </row>
  </sheetData>
  <sheetProtection algorithmName="SHA-512" hashValue="MgjPnvvZen7w+aqZ2BlqIXL3ul6yhAKogu9FI1b2iuQmPhOXzq2tnE+d3cFStZ6qPqKwX+Yi5Ry+CPwOraJ5Gg==" saltValue="XlASWzPryHDfQ0RkyjBItQ==" spinCount="100000" sheet="1" objects="1" scenarios="1"/>
  <mergeCells count="8">
    <mergeCell ref="L31:L32"/>
    <mergeCell ref="M3:M4"/>
    <mergeCell ref="G5:I5"/>
    <mergeCell ref="G6:I6"/>
    <mergeCell ref="N8:T8"/>
    <mergeCell ref="P12:P13"/>
    <mergeCell ref="Q12:Q13"/>
    <mergeCell ref="R12:R13"/>
  </mergeCells>
  <pageMargins left="0.7" right="0.7" top="0.75" bottom="0.75" header="0.3" footer="0.3"/>
  <pageSetup paperSize="9" orientation="portrait" r:id="rId1"/>
  <ignoredErrors>
    <ignoredError sqref="P14:P23" numberStoredAsText="1"/>
    <ignoredError sqref="L3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T38"/>
  <sheetViews>
    <sheetView workbookViewId="0">
      <selection activeCell="P12" sqref="P12:R23"/>
    </sheetView>
  </sheetViews>
  <sheetFormatPr defaultRowHeight="15.75" x14ac:dyDescent="0.25"/>
  <cols>
    <col min="1" max="15" width="9" style="6"/>
    <col min="16" max="18" width="11.125" style="6" customWidth="1"/>
    <col min="19" max="16384" width="9" style="6"/>
  </cols>
  <sheetData>
    <row r="3" spans="1:20" ht="44.25" customHeight="1" x14ac:dyDescent="0.25">
      <c r="A3" s="11" t="s">
        <v>17</v>
      </c>
      <c r="B3" s="11"/>
      <c r="C3" s="11" t="s">
        <v>18</v>
      </c>
      <c r="D3" s="11" t="s">
        <v>19</v>
      </c>
      <c r="E3" s="11" t="s">
        <v>20</v>
      </c>
      <c r="M3" s="21" t="s">
        <v>23</v>
      </c>
    </row>
    <row r="4" spans="1:20" ht="24" customHeight="1" x14ac:dyDescent="0.25">
      <c r="A4" s="1">
        <v>1</v>
      </c>
      <c r="C4" s="6">
        <v>35</v>
      </c>
      <c r="D4" s="6">
        <f t="shared" ref="D4:D37" si="0">D5*(1-$L$5)</f>
        <v>0.12199640200879287</v>
      </c>
      <c r="E4" s="7">
        <f t="shared" ref="E4:E37" si="1">33%*D4*(1+$L$6)^(C4-1)</f>
        <v>6.6789224178245898E-2</v>
      </c>
      <c r="M4" s="21"/>
    </row>
    <row r="5" spans="1:20" ht="24" customHeight="1" x14ac:dyDescent="0.25">
      <c r="A5" s="1">
        <v>2</v>
      </c>
      <c r="C5" s="6">
        <v>34</v>
      </c>
      <c r="D5" s="6">
        <f t="shared" si="0"/>
        <v>0.12978340639233285</v>
      </c>
      <c r="E5" s="7">
        <f t="shared" si="1"/>
        <v>7.0002331179379443E-2</v>
      </c>
      <c r="G5" s="20" t="s">
        <v>21</v>
      </c>
      <c r="H5" s="20"/>
      <c r="I5" s="20"/>
      <c r="K5" s="12" t="s">
        <v>0</v>
      </c>
      <c r="L5" s="12">
        <f>L6+M5</f>
        <v>0.06</v>
      </c>
      <c r="M5" s="17">
        <v>4.4999999999999998E-2</v>
      </c>
    </row>
    <row r="6" spans="1:20" ht="24" customHeight="1" x14ac:dyDescent="0.25">
      <c r="A6" s="1">
        <v>3</v>
      </c>
      <c r="C6" s="6">
        <v>33</v>
      </c>
      <c r="D6" s="6">
        <f t="shared" si="0"/>
        <v>0.13806745360886474</v>
      </c>
      <c r="E6" s="7">
        <f t="shared" si="1"/>
        <v>7.3370014861523378E-2</v>
      </c>
      <c r="G6" s="20" t="s">
        <v>22</v>
      </c>
      <c r="H6" s="20"/>
      <c r="I6" s="20"/>
      <c r="K6" s="12" t="s">
        <v>1</v>
      </c>
      <c r="L6" s="12">
        <v>1.4999999999999999E-2</v>
      </c>
      <c r="M6" s="12"/>
    </row>
    <row r="7" spans="1:20" ht="24" customHeight="1" x14ac:dyDescent="0.25">
      <c r="A7" s="1">
        <v>4</v>
      </c>
      <c r="C7" s="6">
        <v>32</v>
      </c>
      <c r="D7" s="6">
        <f t="shared" si="0"/>
        <v>0.14688026979666463</v>
      </c>
      <c r="E7" s="7">
        <f t="shared" si="1"/>
        <v>7.6899711625116218E-2</v>
      </c>
    </row>
    <row r="8" spans="1:20" ht="24" customHeight="1" x14ac:dyDescent="0.25">
      <c r="A8" s="1">
        <v>5</v>
      </c>
      <c r="C8" s="6">
        <v>31</v>
      </c>
      <c r="D8" s="6">
        <f t="shared" si="0"/>
        <v>0.15625560616666451</v>
      </c>
      <c r="E8" s="7">
        <f t="shared" si="1"/>
        <v>8.0599215622174022E-2</v>
      </c>
      <c r="I8" s="8"/>
      <c r="N8" s="22" t="s">
        <v>26</v>
      </c>
      <c r="O8" s="22"/>
      <c r="P8" s="22"/>
      <c r="Q8" s="22"/>
      <c r="R8" s="22"/>
      <c r="S8" s="22"/>
      <c r="T8" s="22"/>
    </row>
    <row r="9" spans="1:20" ht="24" customHeight="1" x14ac:dyDescent="0.25">
      <c r="A9" s="1">
        <v>6</v>
      </c>
      <c r="C9" s="6">
        <v>30</v>
      </c>
      <c r="D9" s="6">
        <f t="shared" si="0"/>
        <v>0.16622936826240906</v>
      </c>
      <c r="E9" s="7">
        <f t="shared" si="1"/>
        <v>8.4476695967062199E-2</v>
      </c>
    </row>
    <row r="10" spans="1:20" ht="24" customHeight="1" x14ac:dyDescent="0.25">
      <c r="A10" s="1">
        <v>7</v>
      </c>
      <c r="C10" s="6">
        <v>29</v>
      </c>
      <c r="D10" s="6">
        <f t="shared" si="0"/>
        <v>0.17683975347064795</v>
      </c>
      <c r="E10" s="7">
        <f t="shared" si="1"/>
        <v>8.8540714775246013E-2</v>
      </c>
      <c r="N10" s="9"/>
      <c r="O10" s="9"/>
      <c r="P10" s="9"/>
      <c r="Q10" s="9"/>
      <c r="R10" s="9"/>
      <c r="S10" s="9"/>
      <c r="T10" s="9"/>
    </row>
    <row r="11" spans="1:20" ht="24" customHeight="1" x14ac:dyDescent="0.25">
      <c r="A11" s="1">
        <v>8</v>
      </c>
      <c r="C11" s="6">
        <v>28</v>
      </c>
      <c r="D11" s="6">
        <f t="shared" si="0"/>
        <v>0.18812739730919997</v>
      </c>
      <c r="E11" s="7">
        <f t="shared" si="1"/>
        <v>9.2800246069852266E-2</v>
      </c>
      <c r="N11" s="9"/>
      <c r="O11" s="9"/>
      <c r="P11" s="9"/>
      <c r="Q11" s="9"/>
      <c r="R11" s="9"/>
      <c r="S11" s="9"/>
      <c r="T11" s="9"/>
    </row>
    <row r="12" spans="1:20" ht="24" customHeight="1" x14ac:dyDescent="0.25">
      <c r="A12" s="1">
        <v>9</v>
      </c>
      <c r="C12" s="6">
        <v>27</v>
      </c>
      <c r="D12" s="6">
        <f t="shared" si="0"/>
        <v>0.20013552905234042</v>
      </c>
      <c r="E12" s="7">
        <f t="shared" si="1"/>
        <v>9.7264695597790884E-2</v>
      </c>
      <c r="N12" s="9"/>
      <c r="O12" s="9"/>
      <c r="P12" s="23" t="s">
        <v>12</v>
      </c>
      <c r="Q12" s="27" t="s">
        <v>13</v>
      </c>
      <c r="R12" s="25" t="s">
        <v>14</v>
      </c>
      <c r="S12" s="9"/>
      <c r="T12" s="9"/>
    </row>
    <row r="13" spans="1:20" ht="24" customHeight="1" x14ac:dyDescent="0.25">
      <c r="A13" s="1">
        <v>10</v>
      </c>
      <c r="C13" s="6">
        <v>26</v>
      </c>
      <c r="D13" s="6">
        <f t="shared" si="0"/>
        <v>0.21291013728972386</v>
      </c>
      <c r="E13" s="7">
        <f t="shared" si="1"/>
        <v>0.1019439215991939</v>
      </c>
      <c r="N13" s="9"/>
      <c r="O13" s="9"/>
      <c r="P13" s="24"/>
      <c r="Q13" s="28"/>
      <c r="R13" s="26"/>
      <c r="S13" s="9"/>
      <c r="T13" s="9"/>
    </row>
    <row r="14" spans="1:20" ht="24" customHeight="1" x14ac:dyDescent="0.25">
      <c r="A14" s="10">
        <v>11</v>
      </c>
      <c r="C14" s="6">
        <v>25</v>
      </c>
      <c r="D14" s="6">
        <f t="shared" si="0"/>
        <v>0.22650014605289773</v>
      </c>
      <c r="E14" s="7">
        <f t="shared" si="1"/>
        <v>0.10684825657603386</v>
      </c>
      <c r="G14" s="12">
        <f>2%*10*AVERAGE($D$29:$D$38)</f>
        <v>0.15379496196836673</v>
      </c>
      <c r="H14" s="12">
        <f>2%*10*AVERAGE($D$29:$D$38)*5.06%/((5.773%+5.575%)/2)</f>
        <v>0.13715236298201192</v>
      </c>
      <c r="I14" s="19">
        <f>(G14-H14)/G14</f>
        <v>0.10821290095170959</v>
      </c>
      <c r="J14" s="19">
        <f>(K14-L14)/K14</f>
        <v>4.1072231132862236E-2</v>
      </c>
      <c r="K14" s="12">
        <f>2%*10*AVERAGE($D$29:$D$38)+SUM(E14:E38)*5.06%</f>
        <v>0.40520318783069231</v>
      </c>
      <c r="L14" s="12">
        <f>2%*10*AVERAGE($D$29:$D$38)*5.06%/((5.773%+5.575%)/2)+SUM(E14:E38)*5.06%</f>
        <v>0.38856058884433753</v>
      </c>
      <c r="N14" s="9"/>
      <c r="O14" s="9"/>
      <c r="P14" s="3" t="s">
        <v>11</v>
      </c>
      <c r="Q14" s="4">
        <v>0.10821290095170949</v>
      </c>
      <c r="R14" s="2">
        <v>3.3543720934329196E-2</v>
      </c>
      <c r="S14" s="9"/>
      <c r="T14" s="9"/>
    </row>
    <row r="15" spans="1:20" ht="24" customHeight="1" x14ac:dyDescent="0.25">
      <c r="A15" s="10">
        <v>12</v>
      </c>
      <c r="C15" s="6">
        <v>24</v>
      </c>
      <c r="D15" s="6">
        <f t="shared" si="0"/>
        <v>0.24095760218393378</v>
      </c>
      <c r="E15" s="7">
        <f t="shared" si="1"/>
        <v>0.11198853010799067</v>
      </c>
      <c r="G15" s="12"/>
      <c r="H15" s="12"/>
      <c r="I15" s="13"/>
      <c r="K15" s="12"/>
      <c r="L15" s="12"/>
      <c r="M15" s="13"/>
      <c r="N15" s="9"/>
      <c r="O15" s="9"/>
      <c r="P15" s="3" t="s">
        <v>10</v>
      </c>
      <c r="Q15" s="5">
        <v>0.1082129009517095</v>
      </c>
      <c r="R15" s="2">
        <v>3.4433690315322119E-2</v>
      </c>
      <c r="S15" s="9"/>
      <c r="T15" s="9"/>
    </row>
    <row r="16" spans="1:20" ht="24" customHeight="1" x14ac:dyDescent="0.25">
      <c r="A16" s="10">
        <v>13</v>
      </c>
      <c r="C16" s="6">
        <v>23</v>
      </c>
      <c r="D16" s="6">
        <f t="shared" si="0"/>
        <v>0.25633787466375935</v>
      </c>
      <c r="E16" s="7">
        <f t="shared" si="1"/>
        <v>0.11737609276594767</v>
      </c>
      <c r="G16" s="12"/>
      <c r="H16" s="12"/>
      <c r="I16" s="13"/>
      <c r="K16" s="12"/>
      <c r="L16" s="12"/>
      <c r="M16" s="13"/>
      <c r="N16" s="9"/>
      <c r="O16" s="9"/>
      <c r="P16" s="3" t="s">
        <v>3</v>
      </c>
      <c r="Q16" s="5">
        <v>0.10821290095170943</v>
      </c>
      <c r="R16" s="2">
        <v>3.5313599693557525E-2</v>
      </c>
      <c r="S16" s="9"/>
      <c r="T16" s="9"/>
    </row>
    <row r="17" spans="1:20" ht="24" customHeight="1" x14ac:dyDescent="0.25">
      <c r="A17" s="10">
        <v>14</v>
      </c>
      <c r="C17" s="6">
        <v>22</v>
      </c>
      <c r="D17" s="6">
        <f t="shared" si="0"/>
        <v>0.27269986666357376</v>
      </c>
      <c r="E17" s="7">
        <f t="shared" si="1"/>
        <v>0.12302284117592253</v>
      </c>
      <c r="G17" s="12"/>
      <c r="H17" s="12"/>
      <c r="I17" s="13"/>
      <c r="K17" s="12"/>
      <c r="L17" s="12"/>
      <c r="M17" s="13"/>
      <c r="N17" s="9"/>
      <c r="O17" s="9"/>
      <c r="P17" s="3" t="s">
        <v>2</v>
      </c>
      <c r="Q17" s="5">
        <v>0.10821290095170957</v>
      </c>
      <c r="R17" s="2">
        <v>3.6181884616259104E-2</v>
      </c>
      <c r="S17" s="9"/>
      <c r="T17" s="9"/>
    </row>
    <row r="18" spans="1:20" ht="24" customHeight="1" x14ac:dyDescent="0.25">
      <c r="A18" s="10">
        <v>15</v>
      </c>
      <c r="C18" s="6">
        <v>21</v>
      </c>
      <c r="D18" s="6">
        <f t="shared" si="0"/>
        <v>0.29010624113146144</v>
      </c>
      <c r="E18" s="7">
        <f t="shared" si="1"/>
        <v>0.12894124428877743</v>
      </c>
      <c r="G18" s="12"/>
      <c r="H18" s="12"/>
      <c r="I18" s="13"/>
      <c r="K18" s="12"/>
      <c r="L18" s="12"/>
      <c r="M18" s="13"/>
      <c r="N18" s="9"/>
      <c r="O18" s="9"/>
      <c r="P18" s="3" t="s">
        <v>4</v>
      </c>
      <c r="Q18" s="5">
        <v>0.10821290095170959</v>
      </c>
      <c r="R18" s="2">
        <v>3.7037070783246646E-2</v>
      </c>
      <c r="S18" s="9"/>
      <c r="T18" s="9"/>
    </row>
    <row r="19" spans="1:20" ht="24" customHeight="1" x14ac:dyDescent="0.25">
      <c r="A19" s="10">
        <v>16</v>
      </c>
      <c r="C19" s="6">
        <v>20</v>
      </c>
      <c r="D19" s="6">
        <f t="shared" si="0"/>
        <v>0.30862366077815051</v>
      </c>
      <c r="E19" s="7">
        <f t="shared" si="1"/>
        <v>0.13514437091371712</v>
      </c>
      <c r="G19" s="12"/>
      <c r="H19" s="12"/>
      <c r="I19" s="13"/>
      <c r="K19" s="12"/>
      <c r="L19" s="12"/>
      <c r="M19" s="13"/>
      <c r="N19" s="9"/>
      <c r="O19" s="9"/>
      <c r="P19" s="3" t="s">
        <v>5</v>
      </c>
      <c r="Q19" s="5">
        <v>0.1082129009517095</v>
      </c>
      <c r="R19" s="2">
        <v>3.7877783028074874E-2</v>
      </c>
      <c r="S19" s="9"/>
      <c r="T19" s="9"/>
    </row>
    <row r="20" spans="1:20" ht="24" customHeight="1" x14ac:dyDescent="0.25">
      <c r="A20" s="10">
        <v>17</v>
      </c>
      <c r="C20" s="6">
        <v>19</v>
      </c>
      <c r="D20" s="6">
        <f t="shared" si="0"/>
        <v>0.3283230433810112</v>
      </c>
      <c r="E20" s="7">
        <f t="shared" si="1"/>
        <v>0.14164591857637263</v>
      </c>
      <c r="G20" s="12"/>
      <c r="H20" s="12"/>
      <c r="I20" s="13"/>
      <c r="K20" s="12"/>
      <c r="L20" s="12"/>
      <c r="M20" s="13"/>
      <c r="N20" s="9"/>
      <c r="O20" s="9"/>
      <c r="P20" s="3" t="s">
        <v>6</v>
      </c>
      <c r="Q20" s="5">
        <v>0.10821290095170956</v>
      </c>
      <c r="R20" s="2">
        <v>3.8702752758493969E-2</v>
      </c>
      <c r="S20" s="9"/>
      <c r="T20" s="9"/>
    </row>
    <row r="21" spans="1:20" ht="24" customHeight="1" x14ac:dyDescent="0.25">
      <c r="A21" s="10">
        <v>18</v>
      </c>
      <c r="C21" s="6">
        <v>18</v>
      </c>
      <c r="D21" s="6">
        <f t="shared" si="0"/>
        <v>0.34927983338405449</v>
      </c>
      <c r="E21" s="7">
        <f t="shared" si="1"/>
        <v>0.14846024376519509</v>
      </c>
      <c r="G21" s="12"/>
      <c r="H21" s="12"/>
      <c r="I21" s="13"/>
      <c r="K21" s="12"/>
      <c r="L21" s="12"/>
      <c r="M21" s="13"/>
      <c r="N21" s="9"/>
      <c r="O21" s="9"/>
      <c r="P21" s="3" t="s">
        <v>7</v>
      </c>
      <c r="Q21" s="5">
        <v>0.1082129009517097</v>
      </c>
      <c r="R21" s="2">
        <v>3.9510823804156305E-2</v>
      </c>
      <c r="S21" s="9"/>
      <c r="T21" s="9"/>
    </row>
    <row r="22" spans="1:20" ht="24" customHeight="1" x14ac:dyDescent="0.25">
      <c r="A22" s="10">
        <v>19</v>
      </c>
      <c r="C22" s="6">
        <v>17</v>
      </c>
      <c r="D22" s="6">
        <f t="shared" si="0"/>
        <v>0.37157429083410054</v>
      </c>
      <c r="E22" s="7">
        <f t="shared" si="1"/>
        <v>0.15560239363294742</v>
      </c>
      <c r="G22" s="12"/>
      <c r="H22" s="12"/>
      <c r="I22" s="13"/>
      <c r="K22" s="12"/>
      <c r="L22" s="12"/>
      <c r="M22" s="13"/>
      <c r="N22" s="9"/>
      <c r="O22" s="9"/>
      <c r="P22" s="3" t="s">
        <v>8</v>
      </c>
      <c r="Q22" s="5">
        <v>0.10821290095170948</v>
      </c>
      <c r="R22" s="2">
        <v>4.0300956657861396E-2</v>
      </c>
      <c r="S22" s="9"/>
      <c r="T22" s="9"/>
    </row>
    <row r="23" spans="1:20" ht="24" customHeight="1" x14ac:dyDescent="0.25">
      <c r="A23" s="10">
        <v>20</v>
      </c>
      <c r="C23" s="6">
        <v>16</v>
      </c>
      <c r="D23" s="6">
        <f t="shared" si="0"/>
        <v>0.39529179875968146</v>
      </c>
      <c r="E23" s="7">
        <f t="shared" si="1"/>
        <v>0.16308813922329679</v>
      </c>
      <c r="G23" s="12"/>
      <c r="H23" s="12"/>
      <c r="I23" s="13"/>
      <c r="K23" s="12"/>
      <c r="L23" s="12"/>
      <c r="M23" s="13"/>
      <c r="N23" s="9"/>
      <c r="O23" s="9"/>
      <c r="P23" s="3" t="s">
        <v>9</v>
      </c>
      <c r="Q23" s="5">
        <v>0.10821290095170959</v>
      </c>
      <c r="R23" s="2">
        <v>4.1072231132862236E-2</v>
      </c>
      <c r="S23" s="9"/>
      <c r="T23" s="9"/>
    </row>
    <row r="24" spans="1:20" ht="24" customHeight="1" x14ac:dyDescent="0.25">
      <c r="A24" s="10">
        <v>21</v>
      </c>
      <c r="C24" s="6">
        <v>15</v>
      </c>
      <c r="D24" s="6">
        <f t="shared" si="0"/>
        <v>0.42052319016987394</v>
      </c>
      <c r="E24" s="7">
        <f t="shared" si="1"/>
        <v>0.1709340102958776</v>
      </c>
      <c r="N24" s="9"/>
      <c r="O24" s="9"/>
      <c r="P24" s="9"/>
      <c r="Q24" s="9"/>
      <c r="R24" s="9"/>
      <c r="S24" s="9"/>
      <c r="T24" s="9"/>
    </row>
    <row r="25" spans="1:20" ht="24" customHeight="1" x14ac:dyDescent="0.25">
      <c r="A25" s="10">
        <v>22</v>
      </c>
      <c r="C25" s="6">
        <v>14</v>
      </c>
      <c r="D25" s="6">
        <f t="shared" si="0"/>
        <v>0.4473650959253978</v>
      </c>
      <c r="E25" s="7">
        <f t="shared" si="1"/>
        <v>0.17915733182672428</v>
      </c>
      <c r="N25" s="9"/>
      <c r="O25" s="9"/>
      <c r="P25" s="9"/>
      <c r="Q25" s="9"/>
      <c r="R25" s="9"/>
      <c r="S25" s="9"/>
      <c r="T25" s="9"/>
    </row>
    <row r="26" spans="1:20" ht="24" customHeight="1" x14ac:dyDescent="0.25">
      <c r="A26" s="10">
        <v>23</v>
      </c>
      <c r="C26" s="6">
        <v>13</v>
      </c>
      <c r="D26" s="6">
        <f t="shared" si="0"/>
        <v>0.47592031481425301</v>
      </c>
      <c r="E26" s="7">
        <f t="shared" si="1"/>
        <v>0.18777626226467276</v>
      </c>
      <c r="N26" s="9"/>
      <c r="O26" s="9"/>
      <c r="P26" s="9"/>
      <c r="Q26" s="9"/>
      <c r="R26" s="9"/>
      <c r="S26" s="9"/>
      <c r="T26" s="9"/>
    </row>
    <row r="27" spans="1:20" ht="24" customHeight="1" x14ac:dyDescent="0.25">
      <c r="A27" s="10">
        <v>24</v>
      </c>
      <c r="C27" s="6">
        <v>12</v>
      </c>
      <c r="D27" s="6">
        <f t="shared" si="0"/>
        <v>0.50629820724920538</v>
      </c>
      <c r="E27" s="7">
        <f t="shared" si="1"/>
        <v>0.19680983362820756</v>
      </c>
    </row>
    <row r="28" spans="1:20" ht="24" customHeight="1" x14ac:dyDescent="0.25">
      <c r="A28" s="10">
        <v>25</v>
      </c>
      <c r="C28" s="6">
        <v>11</v>
      </c>
      <c r="D28" s="6">
        <f t="shared" si="0"/>
        <v>0.53861511409489937</v>
      </c>
      <c r="E28" s="7">
        <f t="shared" si="1"/>
        <v>0.20627799353129397</v>
      </c>
      <c r="H28" s="14" t="s">
        <v>15</v>
      </c>
      <c r="I28" s="15">
        <v>62</v>
      </c>
      <c r="J28" s="16">
        <v>4.7699999999999999E-2</v>
      </c>
    </row>
    <row r="29" spans="1:20" ht="24" customHeight="1" x14ac:dyDescent="0.25">
      <c r="A29" s="10">
        <v>26</v>
      </c>
      <c r="C29" s="6">
        <v>10</v>
      </c>
      <c r="D29" s="6">
        <f t="shared" si="0"/>
        <v>0.57299480222861643</v>
      </c>
      <c r="E29" s="7">
        <f t="shared" si="1"/>
        <v>0.21620164923099677</v>
      </c>
      <c r="H29" s="14" t="s">
        <v>15</v>
      </c>
      <c r="I29" s="15">
        <v>63</v>
      </c>
      <c r="J29" s="16">
        <v>4.9099999999999998E-2</v>
      </c>
    </row>
    <row r="30" spans="1:20" ht="24" customHeight="1" x14ac:dyDescent="0.25">
      <c r="A30" s="10">
        <v>27</v>
      </c>
      <c r="C30" s="6">
        <v>9</v>
      </c>
      <c r="D30" s="6">
        <f t="shared" si="0"/>
        <v>0.6095689385410813</v>
      </c>
      <c r="E30" s="7">
        <f t="shared" si="1"/>
        <v>0.22660271379414823</v>
      </c>
      <c r="H30" s="14" t="s">
        <v>15</v>
      </c>
      <c r="I30" s="15">
        <v>64</v>
      </c>
      <c r="J30" s="16">
        <v>5.0599999999999999E-2</v>
      </c>
    </row>
    <row r="31" spans="1:20" ht="24" customHeight="1" x14ac:dyDescent="0.25">
      <c r="A31" s="10">
        <v>28</v>
      </c>
      <c r="C31" s="6">
        <v>8</v>
      </c>
      <c r="D31" s="6">
        <f t="shared" si="0"/>
        <v>0.64847759419263973</v>
      </c>
      <c r="E31" s="7">
        <f t="shared" si="1"/>
        <v>0.23750415448501025</v>
      </c>
      <c r="H31" s="14" t="s">
        <v>16</v>
      </c>
      <c r="I31" s="15">
        <v>67</v>
      </c>
      <c r="J31" s="16">
        <v>5.5750000000000001E-2</v>
      </c>
      <c r="L31" s="31">
        <f>AVERAGE(J31:J32)</f>
        <v>5.6739999999999999E-2</v>
      </c>
    </row>
    <row r="32" spans="1:20" ht="24" customHeight="1" x14ac:dyDescent="0.25">
      <c r="A32" s="10">
        <v>29</v>
      </c>
      <c r="C32" s="6">
        <v>7</v>
      </c>
      <c r="D32" s="6">
        <f t="shared" si="0"/>
        <v>0.68986978105599972</v>
      </c>
      <c r="E32" s="7">
        <f t="shared" si="1"/>
        <v>0.24893004348077799</v>
      </c>
      <c r="H32" s="14" t="s">
        <v>15</v>
      </c>
      <c r="I32" s="15">
        <v>68</v>
      </c>
      <c r="J32" s="16">
        <v>5.7729999999999997E-2</v>
      </c>
      <c r="L32" s="32"/>
    </row>
    <row r="33" spans="1:5" ht="25.5" customHeight="1" x14ac:dyDescent="0.25">
      <c r="A33" s="10">
        <v>30</v>
      </c>
      <c r="C33" s="6">
        <v>6</v>
      </c>
      <c r="D33" s="6">
        <f t="shared" si="0"/>
        <v>0.73390402239999974</v>
      </c>
      <c r="E33" s="7">
        <f t="shared" si="1"/>
        <v>0.26090561102691334</v>
      </c>
    </row>
    <row r="34" spans="1:5" ht="25.5" customHeight="1" x14ac:dyDescent="0.25">
      <c r="A34" s="10">
        <v>31</v>
      </c>
      <c r="C34" s="6">
        <v>5</v>
      </c>
      <c r="D34" s="6">
        <f t="shared" si="0"/>
        <v>0.78074895999999983</v>
      </c>
      <c r="E34" s="7">
        <f t="shared" si="1"/>
        <v>0.27345730114968392</v>
      </c>
    </row>
    <row r="35" spans="1:5" ht="25.5" customHeight="1" x14ac:dyDescent="0.25">
      <c r="A35" s="10">
        <v>32</v>
      </c>
      <c r="C35" s="6">
        <v>4</v>
      </c>
      <c r="D35" s="6">
        <f t="shared" si="0"/>
        <v>0.83058399999999988</v>
      </c>
      <c r="E35" s="7">
        <f t="shared" si="1"/>
        <v>0.28661283004892985</v>
      </c>
    </row>
    <row r="36" spans="1:5" ht="25.5" customHeight="1" x14ac:dyDescent="0.25">
      <c r="A36" s="10">
        <v>33</v>
      </c>
      <c r="C36" s="6">
        <v>3</v>
      </c>
      <c r="D36" s="6">
        <f t="shared" si="0"/>
        <v>0.88359999999999994</v>
      </c>
      <c r="E36" s="7">
        <f t="shared" si="1"/>
        <v>0.30040124729999995</v>
      </c>
    </row>
    <row r="37" spans="1:5" ht="25.5" customHeight="1" x14ac:dyDescent="0.25">
      <c r="A37" s="10">
        <v>34</v>
      </c>
      <c r="C37" s="6">
        <v>2</v>
      </c>
      <c r="D37" s="6">
        <f t="shared" si="0"/>
        <v>0.94</v>
      </c>
      <c r="E37" s="7">
        <f t="shared" si="1"/>
        <v>0.31485299999999994</v>
      </c>
    </row>
    <row r="38" spans="1:5" ht="25.5" customHeight="1" x14ac:dyDescent="0.25">
      <c r="A38" s="10">
        <v>35</v>
      </c>
      <c r="C38" s="6">
        <v>1</v>
      </c>
      <c r="D38" s="6">
        <v>1</v>
      </c>
      <c r="E38" s="7">
        <f>33%*D38*(1+$L$6)^(C38-1)</f>
        <v>0.33</v>
      </c>
    </row>
  </sheetData>
  <mergeCells count="8">
    <mergeCell ref="L31:L32"/>
    <mergeCell ref="M3:M4"/>
    <mergeCell ref="G5:I5"/>
    <mergeCell ref="G6:I6"/>
    <mergeCell ref="N8:T8"/>
    <mergeCell ref="P12:P13"/>
    <mergeCell ref="Q12:Q13"/>
    <mergeCell ref="R12:R13"/>
  </mergeCells>
  <pageMargins left="0.7" right="0.7" top="0.75" bottom="0.75" header="0.3" footer="0.3"/>
  <pageSetup paperSize="9" orientation="portrait" r:id="rId1"/>
  <ignoredErrors>
    <ignoredError sqref="P14:P23" numberStoredAsText="1"/>
    <ignoredError sqref="L3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3:T38"/>
  <sheetViews>
    <sheetView tabSelected="1" topLeftCell="A4" workbookViewId="0">
      <selection activeCell="H11" sqref="H11"/>
    </sheetView>
  </sheetViews>
  <sheetFormatPr defaultRowHeight="15.75" x14ac:dyDescent="0.25"/>
  <cols>
    <col min="1" max="15" width="9" style="6"/>
    <col min="16" max="18" width="11.125" style="6" customWidth="1"/>
    <col min="19" max="16384" width="9" style="6"/>
  </cols>
  <sheetData>
    <row r="3" spans="1:20" ht="44.25" customHeight="1" x14ac:dyDescent="0.25">
      <c r="A3" s="11" t="s">
        <v>17</v>
      </c>
      <c r="B3" s="11"/>
      <c r="C3" s="11" t="s">
        <v>18</v>
      </c>
      <c r="D3" s="11" t="s">
        <v>19</v>
      </c>
      <c r="E3" s="11" t="s">
        <v>20</v>
      </c>
      <c r="M3" s="21" t="s">
        <v>23</v>
      </c>
    </row>
    <row r="4" spans="1:20" ht="24" customHeight="1" x14ac:dyDescent="0.25">
      <c r="A4" s="1">
        <v>1</v>
      </c>
      <c r="C4" s="6">
        <v>35</v>
      </c>
      <c r="D4" s="6">
        <f t="shared" ref="D4:D37" si="0">D5*(1-$L$5)</f>
        <v>0.12199640200879287</v>
      </c>
      <c r="E4" s="7">
        <f t="shared" ref="E4:E37" si="1">33%*D4*(1+$L$6)^(C4-1)</f>
        <v>6.6789224178245898E-2</v>
      </c>
      <c r="M4" s="21"/>
    </row>
    <row r="5" spans="1:20" ht="24" customHeight="1" x14ac:dyDescent="0.25">
      <c r="A5" s="1">
        <v>2</v>
      </c>
      <c r="C5" s="6">
        <v>34</v>
      </c>
      <c r="D5" s="6">
        <f t="shared" si="0"/>
        <v>0.12978340639233285</v>
      </c>
      <c r="E5" s="7">
        <f t="shared" si="1"/>
        <v>7.0002331179379443E-2</v>
      </c>
      <c r="G5" s="20" t="s">
        <v>21</v>
      </c>
      <c r="H5" s="20"/>
      <c r="I5" s="20"/>
      <c r="K5" s="12" t="s">
        <v>0</v>
      </c>
      <c r="L5" s="12">
        <f>L6+M5</f>
        <v>0.06</v>
      </c>
      <c r="M5" s="17">
        <v>4.4999999999999998E-2</v>
      </c>
    </row>
    <row r="6" spans="1:20" ht="24" customHeight="1" x14ac:dyDescent="0.25">
      <c r="A6" s="1">
        <v>3</v>
      </c>
      <c r="C6" s="6">
        <v>33</v>
      </c>
      <c r="D6" s="6">
        <f t="shared" si="0"/>
        <v>0.13806745360886474</v>
      </c>
      <c r="E6" s="7">
        <f t="shared" si="1"/>
        <v>7.3370014861523378E-2</v>
      </c>
      <c r="G6" s="20" t="s">
        <v>22</v>
      </c>
      <c r="H6" s="20"/>
      <c r="I6" s="20"/>
      <c r="K6" s="12" t="s">
        <v>1</v>
      </c>
      <c r="L6" s="12">
        <v>1.4999999999999999E-2</v>
      </c>
      <c r="M6" s="12"/>
    </row>
    <row r="7" spans="1:20" ht="24" customHeight="1" x14ac:dyDescent="0.25">
      <c r="A7" s="1">
        <v>4</v>
      </c>
      <c r="C7" s="6">
        <v>32</v>
      </c>
      <c r="D7" s="6">
        <f t="shared" si="0"/>
        <v>0.14688026979666463</v>
      </c>
      <c r="E7" s="7">
        <f t="shared" si="1"/>
        <v>7.6899711625116218E-2</v>
      </c>
    </row>
    <row r="8" spans="1:20" ht="24" customHeight="1" x14ac:dyDescent="0.25">
      <c r="A8" s="1">
        <v>5</v>
      </c>
      <c r="C8" s="6">
        <v>31</v>
      </c>
      <c r="D8" s="6">
        <f t="shared" si="0"/>
        <v>0.15625560616666451</v>
      </c>
      <c r="E8" s="7">
        <f t="shared" si="1"/>
        <v>8.0599215622174022E-2</v>
      </c>
      <c r="I8" s="8"/>
      <c r="N8" s="22" t="s">
        <v>28</v>
      </c>
      <c r="O8" s="22"/>
      <c r="P8" s="22"/>
      <c r="Q8" s="22"/>
      <c r="R8" s="22"/>
      <c r="S8" s="22"/>
      <c r="T8" s="22"/>
    </row>
    <row r="9" spans="1:20" ht="24" customHeight="1" x14ac:dyDescent="0.25">
      <c r="A9" s="1">
        <v>6</v>
      </c>
      <c r="C9" s="6">
        <v>30</v>
      </c>
      <c r="D9" s="6">
        <f t="shared" si="0"/>
        <v>0.16622936826240906</v>
      </c>
      <c r="E9" s="7">
        <f t="shared" si="1"/>
        <v>8.4476695967062199E-2</v>
      </c>
    </row>
    <row r="10" spans="1:20" ht="24" customHeight="1" x14ac:dyDescent="0.25">
      <c r="A10" s="1">
        <v>7</v>
      </c>
      <c r="C10" s="6">
        <v>29</v>
      </c>
      <c r="D10" s="6">
        <f t="shared" si="0"/>
        <v>0.17683975347064795</v>
      </c>
      <c r="E10" s="7">
        <f t="shared" si="1"/>
        <v>8.8540714775246013E-2</v>
      </c>
      <c r="N10" s="9"/>
      <c r="O10" s="9"/>
      <c r="P10" s="9"/>
      <c r="Q10" s="9"/>
      <c r="R10" s="9"/>
      <c r="S10" s="9"/>
      <c r="T10" s="9"/>
    </row>
    <row r="11" spans="1:20" ht="24" customHeight="1" x14ac:dyDescent="0.25">
      <c r="A11" s="1">
        <v>8</v>
      </c>
      <c r="C11" s="6">
        <v>28</v>
      </c>
      <c r="D11" s="6">
        <f t="shared" si="0"/>
        <v>0.18812739730919997</v>
      </c>
      <c r="E11" s="7">
        <f t="shared" si="1"/>
        <v>9.2800246069852266E-2</v>
      </c>
      <c r="N11" s="9"/>
      <c r="O11" s="9"/>
      <c r="P11" s="9"/>
      <c r="Q11" s="9"/>
      <c r="R11" s="9"/>
      <c r="S11" s="9"/>
      <c r="T11" s="9"/>
    </row>
    <row r="12" spans="1:20" ht="24" customHeight="1" x14ac:dyDescent="0.25">
      <c r="A12" s="1">
        <v>9</v>
      </c>
      <c r="C12" s="6">
        <v>27</v>
      </c>
      <c r="D12" s="6">
        <f t="shared" si="0"/>
        <v>0.20013552905234042</v>
      </c>
      <c r="E12" s="7">
        <f t="shared" si="1"/>
        <v>9.7264695597790884E-2</v>
      </c>
      <c r="N12" s="9"/>
      <c r="O12" s="9"/>
      <c r="P12" s="23" t="s">
        <v>12</v>
      </c>
      <c r="Q12" s="27" t="s">
        <v>13</v>
      </c>
      <c r="R12" s="25" t="s">
        <v>14</v>
      </c>
      <c r="S12" s="9"/>
      <c r="T12" s="9"/>
    </row>
    <row r="13" spans="1:20" ht="24" customHeight="1" x14ac:dyDescent="0.25">
      <c r="A13" s="1">
        <v>10</v>
      </c>
      <c r="C13" s="6">
        <v>26</v>
      </c>
      <c r="D13" s="6">
        <f t="shared" si="0"/>
        <v>0.21291013728972386</v>
      </c>
      <c r="E13" s="7">
        <f t="shared" si="1"/>
        <v>0.1019439215991939</v>
      </c>
      <c r="N13" s="9"/>
      <c r="O13" s="9"/>
      <c r="P13" s="24"/>
      <c r="Q13" s="28"/>
      <c r="R13" s="26"/>
      <c r="S13" s="9"/>
      <c r="T13" s="9"/>
    </row>
    <row r="14" spans="1:20" ht="24" customHeight="1" x14ac:dyDescent="0.25">
      <c r="A14" s="10">
        <v>11</v>
      </c>
      <c r="C14" s="6">
        <v>25</v>
      </c>
      <c r="D14" s="6">
        <f t="shared" si="0"/>
        <v>0.22650014605289773</v>
      </c>
      <c r="E14" s="7">
        <f t="shared" si="1"/>
        <v>0.10684825657603386</v>
      </c>
      <c r="G14" s="12">
        <f>2%*10*AVERAGE($D$29:$D$38)</f>
        <v>0.15379496196836673</v>
      </c>
      <c r="H14" s="12">
        <f>2%*10*AVERAGE($D$29:$D$38)*4.77%/((5.773%+5.575%)/2)</f>
        <v>0.12929185206011792</v>
      </c>
      <c r="I14" s="19">
        <f>(G14-H14)/G14</f>
        <v>0.1593232287627778</v>
      </c>
      <c r="J14" s="19">
        <f>(K14-L14)/K14</f>
        <v>6.2700767732322027E-2</v>
      </c>
      <c r="K14" s="12">
        <f>2%*10*AVERAGE($D$29:$D$38)+SUM(E14:E38)*4.77%</f>
        <v>0.3907944159927329</v>
      </c>
      <c r="L14" s="12">
        <f>2%*10*AVERAGE($D$29:$D$38)*4.77%/((5.773%+5.575%)/2)+SUM(E14:E38)*4.77%</f>
        <v>0.36629130608448413</v>
      </c>
      <c r="N14" s="9"/>
      <c r="O14" s="9"/>
      <c r="P14" s="3" t="s">
        <v>11</v>
      </c>
      <c r="Q14" s="4">
        <v>0.15932322876277752</v>
      </c>
      <c r="R14" s="2">
        <v>5.0916578219109242E-2</v>
      </c>
      <c r="S14" s="9"/>
      <c r="T14" s="9"/>
    </row>
    <row r="15" spans="1:20" ht="24" customHeight="1" x14ac:dyDescent="0.25">
      <c r="A15" s="10">
        <v>12</v>
      </c>
      <c r="C15" s="6">
        <v>24</v>
      </c>
      <c r="D15" s="6">
        <f t="shared" si="0"/>
        <v>0.24095760218393378</v>
      </c>
      <c r="E15" s="7">
        <f t="shared" si="1"/>
        <v>0.11198853010799067</v>
      </c>
      <c r="G15" s="12"/>
      <c r="H15" s="12"/>
      <c r="I15" s="13"/>
      <c r="K15" s="12"/>
      <c r="L15" s="12"/>
      <c r="M15" s="13"/>
      <c r="N15" s="9"/>
      <c r="O15" s="9"/>
      <c r="P15" s="3" t="s">
        <v>10</v>
      </c>
      <c r="Q15" s="5">
        <v>0.15932322876277769</v>
      </c>
      <c r="R15" s="2">
        <v>5.27587232119619E-2</v>
      </c>
      <c r="S15" s="9"/>
      <c r="T15" s="9"/>
    </row>
    <row r="16" spans="1:20" ht="24" customHeight="1" x14ac:dyDescent="0.25">
      <c r="A16" s="10">
        <v>13</v>
      </c>
      <c r="C16" s="6">
        <v>23</v>
      </c>
      <c r="D16" s="6">
        <f t="shared" si="0"/>
        <v>0.25633787466375935</v>
      </c>
      <c r="E16" s="7">
        <f t="shared" si="1"/>
        <v>0.11737609276594767</v>
      </c>
      <c r="G16" s="12"/>
      <c r="H16" s="12"/>
      <c r="I16" s="13"/>
      <c r="K16" s="12"/>
      <c r="L16" s="12"/>
      <c r="M16" s="13"/>
      <c r="N16" s="9"/>
      <c r="O16" s="9"/>
      <c r="P16" s="3" t="s">
        <v>3</v>
      </c>
      <c r="Q16" s="5">
        <v>0.15932322876277766</v>
      </c>
      <c r="R16" s="2">
        <v>5.4080677977548459E-2</v>
      </c>
      <c r="S16" s="9"/>
      <c r="T16" s="9"/>
    </row>
    <row r="17" spans="1:20" ht="24" customHeight="1" x14ac:dyDescent="0.25">
      <c r="A17" s="10">
        <v>14</v>
      </c>
      <c r="C17" s="6">
        <v>22</v>
      </c>
      <c r="D17" s="6">
        <f t="shared" si="0"/>
        <v>0.27269986666357376</v>
      </c>
      <c r="E17" s="7">
        <f t="shared" si="1"/>
        <v>0.12302284117592253</v>
      </c>
      <c r="G17" s="12"/>
      <c r="H17" s="12"/>
      <c r="I17" s="13"/>
      <c r="K17" s="12"/>
      <c r="L17" s="12"/>
      <c r="M17" s="13"/>
      <c r="N17" s="9"/>
      <c r="O17" s="9"/>
      <c r="P17" s="3" t="s">
        <v>2</v>
      </c>
      <c r="Q17" s="5">
        <v>0.15932322876277755</v>
      </c>
      <c r="R17" s="2">
        <v>5.5383912723648586E-2</v>
      </c>
      <c r="S17" s="9"/>
      <c r="T17" s="9"/>
    </row>
    <row r="18" spans="1:20" ht="24" customHeight="1" x14ac:dyDescent="0.25">
      <c r="A18" s="10">
        <v>15</v>
      </c>
      <c r="C18" s="6">
        <v>21</v>
      </c>
      <c r="D18" s="6">
        <f t="shared" si="0"/>
        <v>0.29010624113146144</v>
      </c>
      <c r="E18" s="7">
        <f t="shared" si="1"/>
        <v>0.12894124428877743</v>
      </c>
      <c r="G18" s="12"/>
      <c r="H18" s="12"/>
      <c r="I18" s="13"/>
      <c r="K18" s="12"/>
      <c r="L18" s="12"/>
      <c r="M18" s="13"/>
      <c r="N18" s="9"/>
      <c r="O18" s="9"/>
      <c r="P18" s="3" t="s">
        <v>4</v>
      </c>
      <c r="Q18" s="5">
        <v>0.1593232287627776</v>
      </c>
      <c r="R18" s="2">
        <v>5.6666269621547589E-2</v>
      </c>
      <c r="S18" s="9"/>
      <c r="T18" s="9"/>
    </row>
    <row r="19" spans="1:20" ht="24" customHeight="1" x14ac:dyDescent="0.25">
      <c r="A19" s="10">
        <v>16</v>
      </c>
      <c r="C19" s="6">
        <v>20</v>
      </c>
      <c r="D19" s="6">
        <f t="shared" si="0"/>
        <v>0.30862366077815051</v>
      </c>
      <c r="E19" s="7">
        <f t="shared" si="1"/>
        <v>0.13514437091371712</v>
      </c>
      <c r="G19" s="12"/>
      <c r="H19" s="12"/>
      <c r="I19" s="13"/>
      <c r="K19" s="12"/>
      <c r="L19" s="12"/>
      <c r="M19" s="13"/>
      <c r="N19" s="9"/>
      <c r="O19" s="9"/>
      <c r="P19" s="3" t="s">
        <v>5</v>
      </c>
      <c r="Q19" s="5">
        <v>0.1593232287627776</v>
      </c>
      <c r="R19" s="2">
        <v>5.7925746666405334E-2</v>
      </c>
      <c r="S19" s="9"/>
      <c r="T19" s="9"/>
    </row>
    <row r="20" spans="1:20" ht="24" customHeight="1" x14ac:dyDescent="0.25">
      <c r="A20" s="10">
        <v>17</v>
      </c>
      <c r="C20" s="6">
        <v>19</v>
      </c>
      <c r="D20" s="6">
        <f t="shared" si="0"/>
        <v>0.3283230433810112</v>
      </c>
      <c r="E20" s="7">
        <f t="shared" si="1"/>
        <v>0.14164591857637263</v>
      </c>
      <c r="G20" s="12"/>
      <c r="H20" s="12"/>
      <c r="I20" s="13"/>
      <c r="K20" s="12"/>
      <c r="L20" s="12"/>
      <c r="M20" s="13"/>
      <c r="N20" s="9"/>
      <c r="O20" s="9"/>
      <c r="P20" s="3" t="s">
        <v>6</v>
      </c>
      <c r="Q20" s="5">
        <v>0.15932322876277771</v>
      </c>
      <c r="R20" s="2">
        <v>5.9160507776656532E-2</v>
      </c>
      <c r="S20" s="9"/>
      <c r="T20" s="9"/>
    </row>
    <row r="21" spans="1:20" ht="24" customHeight="1" x14ac:dyDescent="0.25">
      <c r="A21" s="10">
        <v>18</v>
      </c>
      <c r="C21" s="6">
        <v>18</v>
      </c>
      <c r="D21" s="6">
        <f t="shared" si="0"/>
        <v>0.34927983338405449</v>
      </c>
      <c r="E21" s="7">
        <f t="shared" si="1"/>
        <v>0.14846024376519509</v>
      </c>
      <c r="G21" s="12"/>
      <c r="H21" s="12"/>
      <c r="I21" s="13"/>
      <c r="K21" s="12"/>
      <c r="L21" s="12"/>
      <c r="M21" s="13"/>
      <c r="N21" s="9"/>
      <c r="O21" s="9"/>
      <c r="P21" s="3" t="s">
        <v>7</v>
      </c>
      <c r="Q21" s="5">
        <v>0.15932322876277771</v>
      </c>
      <c r="R21" s="2">
        <v>6.0368890465238675E-2</v>
      </c>
      <c r="S21" s="9"/>
      <c r="T21" s="9"/>
    </row>
    <row r="22" spans="1:20" ht="24" customHeight="1" x14ac:dyDescent="0.25">
      <c r="A22" s="10">
        <v>19</v>
      </c>
      <c r="C22" s="6">
        <v>17</v>
      </c>
      <c r="D22" s="6">
        <f t="shared" si="0"/>
        <v>0.37157429083410054</v>
      </c>
      <c r="E22" s="7">
        <f t="shared" si="1"/>
        <v>0.15560239363294742</v>
      </c>
      <c r="G22" s="12"/>
      <c r="H22" s="12"/>
      <c r="I22" s="13"/>
      <c r="K22" s="12"/>
      <c r="L22" s="12"/>
      <c r="M22" s="13"/>
      <c r="N22" s="9"/>
      <c r="O22" s="9"/>
      <c r="P22" s="3" t="s">
        <v>8</v>
      </c>
      <c r="Q22" s="5">
        <v>0.15932322876277763</v>
      </c>
      <c r="R22" s="2">
        <v>6.1549411088624384E-2</v>
      </c>
      <c r="S22" s="9"/>
      <c r="T22" s="9"/>
    </row>
    <row r="23" spans="1:20" ht="24" customHeight="1" x14ac:dyDescent="0.25">
      <c r="A23" s="10">
        <v>20</v>
      </c>
      <c r="C23" s="6">
        <v>16</v>
      </c>
      <c r="D23" s="6">
        <f t="shared" si="0"/>
        <v>0.39529179875968146</v>
      </c>
      <c r="E23" s="7">
        <f t="shared" si="1"/>
        <v>0.16308813922329679</v>
      </c>
      <c r="G23" s="12"/>
      <c r="H23" s="12"/>
      <c r="I23" s="13"/>
      <c r="K23" s="12"/>
      <c r="L23" s="12"/>
      <c r="M23" s="13"/>
      <c r="N23" s="9"/>
      <c r="O23" s="9"/>
      <c r="P23" s="3" t="s">
        <v>9</v>
      </c>
      <c r="Q23" s="5">
        <v>0.1593232287627778</v>
      </c>
      <c r="R23" s="2">
        <v>6.2700767732322027E-2</v>
      </c>
      <c r="S23" s="9"/>
      <c r="T23" s="9"/>
    </row>
    <row r="24" spans="1:20" ht="24" customHeight="1" x14ac:dyDescent="0.25">
      <c r="A24" s="10">
        <v>21</v>
      </c>
      <c r="C24" s="6">
        <v>15</v>
      </c>
      <c r="D24" s="6">
        <f t="shared" si="0"/>
        <v>0.42052319016987394</v>
      </c>
      <c r="E24" s="7">
        <f t="shared" si="1"/>
        <v>0.1709340102958776</v>
      </c>
      <c r="N24" s="9"/>
      <c r="O24" s="9"/>
      <c r="P24" s="9"/>
      <c r="Q24" s="9"/>
      <c r="R24" s="9"/>
      <c r="S24" s="9"/>
      <c r="T24" s="9"/>
    </row>
    <row r="25" spans="1:20" ht="24" customHeight="1" x14ac:dyDescent="0.25">
      <c r="A25" s="10">
        <v>22</v>
      </c>
      <c r="C25" s="6">
        <v>14</v>
      </c>
      <c r="D25" s="6">
        <f t="shared" si="0"/>
        <v>0.4473650959253978</v>
      </c>
      <c r="E25" s="7">
        <f t="shared" si="1"/>
        <v>0.17915733182672428</v>
      </c>
      <c r="N25" s="9"/>
      <c r="O25" s="9"/>
      <c r="P25" s="9"/>
      <c r="Q25" s="9"/>
      <c r="R25" s="9"/>
      <c r="S25" s="9"/>
      <c r="T25" s="9"/>
    </row>
    <row r="26" spans="1:20" ht="24" customHeight="1" x14ac:dyDescent="0.25">
      <c r="A26" s="10">
        <v>23</v>
      </c>
      <c r="C26" s="6">
        <v>13</v>
      </c>
      <c r="D26" s="6">
        <f t="shared" si="0"/>
        <v>0.47592031481425301</v>
      </c>
      <c r="E26" s="7">
        <f t="shared" si="1"/>
        <v>0.18777626226467276</v>
      </c>
      <c r="N26" s="9"/>
      <c r="O26" s="9"/>
      <c r="P26" s="9"/>
      <c r="Q26" s="9"/>
      <c r="R26" s="9"/>
      <c r="S26" s="9"/>
      <c r="T26" s="9"/>
    </row>
    <row r="27" spans="1:20" ht="24" customHeight="1" x14ac:dyDescent="0.25">
      <c r="A27" s="10">
        <v>24</v>
      </c>
      <c r="C27" s="6">
        <v>12</v>
      </c>
      <c r="D27" s="6">
        <f t="shared" si="0"/>
        <v>0.50629820724920538</v>
      </c>
      <c r="E27" s="7">
        <f t="shared" si="1"/>
        <v>0.19680983362820756</v>
      </c>
    </row>
    <row r="28" spans="1:20" ht="24" customHeight="1" x14ac:dyDescent="0.25">
      <c r="A28" s="10">
        <v>25</v>
      </c>
      <c r="C28" s="6">
        <v>11</v>
      </c>
      <c r="D28" s="6">
        <f t="shared" si="0"/>
        <v>0.53861511409489937</v>
      </c>
      <c r="E28" s="7">
        <f t="shared" si="1"/>
        <v>0.20627799353129397</v>
      </c>
      <c r="H28" s="14" t="s">
        <v>15</v>
      </c>
      <c r="I28" s="15">
        <v>62</v>
      </c>
      <c r="J28" s="16">
        <v>4.7699999999999999E-2</v>
      </c>
      <c r="K28" s="18"/>
    </row>
    <row r="29" spans="1:20" ht="24" customHeight="1" x14ac:dyDescent="0.25">
      <c r="A29" s="10">
        <v>26</v>
      </c>
      <c r="C29" s="6">
        <v>10</v>
      </c>
      <c r="D29" s="6">
        <f t="shared" si="0"/>
        <v>0.57299480222861643</v>
      </c>
      <c r="E29" s="7">
        <f t="shared" si="1"/>
        <v>0.21620164923099677</v>
      </c>
      <c r="H29" s="14" t="s">
        <v>15</v>
      </c>
      <c r="I29" s="15">
        <v>63</v>
      </c>
      <c r="J29" s="16">
        <v>4.9099999999999998E-2</v>
      </c>
    </row>
    <row r="30" spans="1:20" ht="24" customHeight="1" x14ac:dyDescent="0.25">
      <c r="A30" s="10">
        <v>27</v>
      </c>
      <c r="C30" s="6">
        <v>9</v>
      </c>
      <c r="D30" s="6">
        <f t="shared" si="0"/>
        <v>0.6095689385410813</v>
      </c>
      <c r="E30" s="7">
        <f t="shared" si="1"/>
        <v>0.22660271379414823</v>
      </c>
      <c r="H30" s="14" t="s">
        <v>15</v>
      </c>
      <c r="I30" s="15">
        <v>64</v>
      </c>
      <c r="J30" s="16">
        <v>5.0599999999999999E-2</v>
      </c>
    </row>
    <row r="31" spans="1:20" ht="24" customHeight="1" x14ac:dyDescent="0.25">
      <c r="A31" s="10">
        <v>28</v>
      </c>
      <c r="C31" s="6">
        <v>8</v>
      </c>
      <c r="D31" s="6">
        <f t="shared" si="0"/>
        <v>0.64847759419263973</v>
      </c>
      <c r="E31" s="7">
        <f t="shared" si="1"/>
        <v>0.23750415448501025</v>
      </c>
      <c r="H31" s="14" t="s">
        <v>16</v>
      </c>
      <c r="I31" s="15">
        <v>67</v>
      </c>
      <c r="J31" s="16">
        <v>5.5750000000000001E-2</v>
      </c>
    </row>
    <row r="32" spans="1:20" ht="24" customHeight="1" x14ac:dyDescent="0.25">
      <c r="A32" s="10">
        <v>29</v>
      </c>
      <c r="C32" s="6">
        <v>7</v>
      </c>
      <c r="D32" s="6">
        <f t="shared" si="0"/>
        <v>0.68986978105599972</v>
      </c>
      <c r="E32" s="7">
        <f t="shared" si="1"/>
        <v>0.24893004348077799</v>
      </c>
      <c r="H32" s="14" t="s">
        <v>15</v>
      </c>
      <c r="I32" s="15">
        <v>68</v>
      </c>
      <c r="J32" s="16">
        <v>5.7729999999999997E-2</v>
      </c>
    </row>
    <row r="33" spans="1:5" ht="25.5" customHeight="1" x14ac:dyDescent="0.25">
      <c r="A33" s="10">
        <v>30</v>
      </c>
      <c r="C33" s="6">
        <v>6</v>
      </c>
      <c r="D33" s="6">
        <f t="shared" si="0"/>
        <v>0.73390402239999974</v>
      </c>
      <c r="E33" s="7">
        <f t="shared" si="1"/>
        <v>0.26090561102691334</v>
      </c>
    </row>
    <row r="34" spans="1:5" ht="25.5" customHeight="1" x14ac:dyDescent="0.25">
      <c r="A34" s="10">
        <v>31</v>
      </c>
      <c r="C34" s="6">
        <v>5</v>
      </c>
      <c r="D34" s="6">
        <f t="shared" si="0"/>
        <v>0.78074895999999983</v>
      </c>
      <c r="E34" s="7">
        <f t="shared" si="1"/>
        <v>0.27345730114968392</v>
      </c>
    </row>
    <row r="35" spans="1:5" ht="25.5" customHeight="1" x14ac:dyDescent="0.25">
      <c r="A35" s="10">
        <v>32</v>
      </c>
      <c r="C35" s="6">
        <v>4</v>
      </c>
      <c r="D35" s="6">
        <f t="shared" si="0"/>
        <v>0.83058399999999988</v>
      </c>
      <c r="E35" s="7">
        <f t="shared" si="1"/>
        <v>0.28661283004892985</v>
      </c>
    </row>
    <row r="36" spans="1:5" ht="25.5" customHeight="1" x14ac:dyDescent="0.25">
      <c r="A36" s="10">
        <v>33</v>
      </c>
      <c r="C36" s="6">
        <v>3</v>
      </c>
      <c r="D36" s="6">
        <f t="shared" si="0"/>
        <v>0.88359999999999994</v>
      </c>
      <c r="E36" s="7">
        <f t="shared" si="1"/>
        <v>0.30040124729999995</v>
      </c>
    </row>
    <row r="37" spans="1:5" ht="25.5" customHeight="1" x14ac:dyDescent="0.25">
      <c r="A37" s="10">
        <v>34</v>
      </c>
      <c r="C37" s="6">
        <v>2</v>
      </c>
      <c r="D37" s="6">
        <f t="shared" si="0"/>
        <v>0.94</v>
      </c>
      <c r="E37" s="7">
        <f t="shared" si="1"/>
        <v>0.31485299999999994</v>
      </c>
    </row>
    <row r="38" spans="1:5" ht="25.5" customHeight="1" x14ac:dyDescent="0.25">
      <c r="A38" s="10">
        <v>35</v>
      </c>
      <c r="C38" s="6">
        <v>1</v>
      </c>
      <c r="D38" s="6">
        <v>1</v>
      </c>
      <c r="E38" s="7">
        <f>33%*D38*(1+$L$6)^(C38-1)</f>
        <v>0.33</v>
      </c>
    </row>
  </sheetData>
  <sheetProtection algorithmName="SHA-512" hashValue="dWrHWbdkpKo+P1xM6sVL7mtvKI59M30wDfkewZ3hFPHlBlf+jjbi6xmAON4LLsvnh33Jjqbf1iEn9Q9Lpnkikg==" saltValue="NXETHZhWFYjd9ita6usKIQ==" spinCount="100000" sheet="1" objects="1" scenarios="1"/>
  <mergeCells count="7">
    <mergeCell ref="M3:M4"/>
    <mergeCell ref="G5:I5"/>
    <mergeCell ref="G6:I6"/>
    <mergeCell ref="N8:T8"/>
    <mergeCell ref="P12:P13"/>
    <mergeCell ref="Q12:Q13"/>
    <mergeCell ref="R12:R13"/>
  </mergeCells>
  <pageMargins left="0.7" right="0.7" top="0.75" bottom="0.75" header="0.3" footer="0.3"/>
  <pageSetup paperSize="9" orientation="portrait" r:id="rId1"/>
  <ignoredErrors>
    <ignoredError sqref="P14:P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primo</vt:lpstr>
      <vt:lpstr>secondo</vt:lpstr>
      <vt:lpstr>terzo</vt:lpstr>
      <vt:lpstr>quarto</vt:lpstr>
      <vt:lpstr>quinto</vt:lpstr>
      <vt:lpstr>sesto</vt:lpstr>
      <vt:lpstr>settimo</vt:lpstr>
    </vt:vector>
  </TitlesOfParts>
  <Company>PENSIONI e RICALCOLO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PENSIONI e RICALCOLO</dc:title>
  <dc:subject>PENSIONI e RICALCOLO</dc:subject>
  <dc:creator>NICOLA C SALERNO</dc:creator>
  <cp:lastModifiedBy>Cdd</cp:lastModifiedBy>
  <dcterms:created xsi:type="dcterms:W3CDTF">2015-03-17T14:47:32Z</dcterms:created>
  <dcterms:modified xsi:type="dcterms:W3CDTF">2021-12-22T15:52:45Z</dcterms:modified>
</cp:coreProperties>
</file>